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8385" firstSheet="1" activeTab="7"/>
  </bookViews>
  <sheets>
    <sheet name="Peso Suelo superficial" sheetId="1" r:id="rId1"/>
    <sheet name="Medidas raiz" sheetId="9" r:id="rId2"/>
    <sheet name="Datos Suelo" sheetId="2" r:id="rId3"/>
    <sheet name="MO suelo" sheetId="7" r:id="rId4"/>
    <sheet name="Raices" sheetId="6" r:id="rId5"/>
    <sheet name="calculos suelo" sheetId="5" r:id="rId6"/>
    <sheet name="Produndidad" sheetId="8" r:id="rId7"/>
    <sheet name="Resumen" sheetId="3" r:id="rId8"/>
    <sheet name="Hoja1" sheetId="4" r:id="rId9"/>
  </sheets>
  <calcPr calcId="144525"/>
  <pivotCaches>
    <pivotCache cacheId="0" r:id="rId10"/>
    <pivotCache cacheId="1" r:id="rId11"/>
    <pivotCache cacheId="2" r:id="rId12"/>
    <pivotCache cacheId="3" r:id="rId13"/>
  </pivotCaches>
</workbook>
</file>

<file path=xl/calcChain.xml><?xml version="1.0" encoding="utf-8"?>
<calcChain xmlns="http://schemas.openxmlformats.org/spreadsheetml/2006/main">
  <c r="I82" i="7" l="1"/>
  <c r="H82" i="7"/>
  <c r="K28" i="1" l="1"/>
  <c r="K27" i="1"/>
  <c r="K26" i="1"/>
  <c r="K25" i="1"/>
  <c r="K24" i="1"/>
  <c r="K23" i="1"/>
  <c r="F3" i="1"/>
  <c r="E28" i="1"/>
  <c r="E27" i="1"/>
  <c r="E26" i="1"/>
  <c r="E25" i="1"/>
  <c r="E24" i="1"/>
  <c r="E23" i="1"/>
  <c r="I28" i="1"/>
  <c r="H28" i="1"/>
  <c r="J28" i="1" s="1"/>
  <c r="I27" i="1"/>
  <c r="H27" i="1"/>
  <c r="I26" i="1"/>
  <c r="H26" i="1"/>
  <c r="J26" i="1" s="1"/>
  <c r="I25" i="1"/>
  <c r="H25" i="1"/>
  <c r="I24" i="1"/>
  <c r="H24" i="1"/>
  <c r="J24" i="1" s="1"/>
  <c r="I23" i="1"/>
  <c r="H23" i="1"/>
  <c r="J23" i="1" s="1"/>
  <c r="J25" i="1" l="1"/>
  <c r="J27" i="1"/>
  <c r="T3" i="5"/>
  <c r="R3" i="5"/>
  <c r="K8" i="5"/>
  <c r="K7" i="5"/>
  <c r="K6" i="5"/>
  <c r="K5" i="5"/>
  <c r="K4" i="5"/>
  <c r="K3" i="5"/>
  <c r="E8" i="5"/>
  <c r="E7" i="5"/>
  <c r="E6" i="5"/>
  <c r="E5" i="5"/>
  <c r="E4" i="5"/>
  <c r="E3" i="5"/>
  <c r="Q4" i="5"/>
  <c r="N3" i="5"/>
  <c r="K12" i="8" l="1"/>
  <c r="J12" i="8"/>
  <c r="K11" i="8"/>
  <c r="L11" i="8"/>
  <c r="J11" i="8"/>
  <c r="K10" i="8"/>
  <c r="L10" i="8"/>
  <c r="J10" i="8"/>
  <c r="K9" i="8"/>
  <c r="L9" i="8"/>
  <c r="J9" i="8"/>
  <c r="K8" i="8"/>
  <c r="L8" i="8"/>
  <c r="J8" i="8"/>
  <c r="K7" i="8"/>
  <c r="L7" i="8"/>
  <c r="J7" i="8"/>
  <c r="K6" i="8"/>
  <c r="L6" i="8"/>
  <c r="J6" i="8"/>
  <c r="K5" i="8"/>
  <c r="L5" i="8"/>
  <c r="J5" i="8"/>
  <c r="K4" i="8"/>
  <c r="L4" i="8"/>
  <c r="J4" i="8"/>
  <c r="P8" i="5"/>
  <c r="M8" i="5"/>
  <c r="L8" i="5"/>
  <c r="N8" i="5" s="1"/>
  <c r="I8" i="5"/>
  <c r="S8" i="5" s="1"/>
  <c r="U8" i="5" s="1"/>
  <c r="H8" i="5"/>
  <c r="O7" i="5"/>
  <c r="Q7" i="5" s="1"/>
  <c r="N7" i="5"/>
  <c r="M7" i="5"/>
  <c r="P7" i="5" s="1"/>
  <c r="L7" i="5"/>
  <c r="I7" i="5"/>
  <c r="S7" i="5" s="1"/>
  <c r="U7" i="5" s="1"/>
  <c r="H7" i="5"/>
  <c r="P6" i="5"/>
  <c r="M6" i="5"/>
  <c r="L6" i="5"/>
  <c r="N6" i="5" s="1"/>
  <c r="I6" i="5"/>
  <c r="S6" i="5" s="1"/>
  <c r="U6" i="5" s="1"/>
  <c r="H6" i="5"/>
  <c r="O5" i="5"/>
  <c r="Q5" i="5" s="1"/>
  <c r="N5" i="5"/>
  <c r="M5" i="5"/>
  <c r="P5" i="5" s="1"/>
  <c r="L5" i="5"/>
  <c r="I5" i="5"/>
  <c r="S5" i="5" s="1"/>
  <c r="U5" i="5" s="1"/>
  <c r="H5" i="5"/>
  <c r="P4" i="5"/>
  <c r="M4" i="5"/>
  <c r="L4" i="5"/>
  <c r="N4" i="5" s="1"/>
  <c r="I4" i="5"/>
  <c r="S4" i="5" s="1"/>
  <c r="U4" i="5" s="1"/>
  <c r="H4" i="5"/>
  <c r="O3" i="5"/>
  <c r="M3" i="5"/>
  <c r="P3" i="5" s="1"/>
  <c r="L3" i="5"/>
  <c r="I3" i="5"/>
  <c r="S3" i="5" s="1"/>
  <c r="U3" i="5" s="1"/>
  <c r="H3" i="5"/>
  <c r="B1" i="2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E19" i="1"/>
  <c r="F19" i="1" s="1"/>
  <c r="E18" i="1"/>
  <c r="F18" i="1" s="1"/>
  <c r="E17" i="1"/>
  <c r="F17" i="1" s="1"/>
  <c r="E16" i="1"/>
  <c r="F16" i="1" s="1"/>
  <c r="D16" i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D6" i="1"/>
  <c r="E5" i="1"/>
  <c r="F5" i="1" s="1"/>
  <c r="E4" i="1"/>
  <c r="F4" i="1" s="1"/>
  <c r="E3" i="1"/>
  <c r="O4" i="9"/>
  <c r="O5" i="9"/>
  <c r="O6" i="9"/>
  <c r="O7" i="9"/>
  <c r="O8" i="9"/>
  <c r="O9" i="9"/>
  <c r="O10" i="9"/>
  <c r="O11" i="9"/>
  <c r="P17" i="9"/>
  <c r="P16" i="9"/>
  <c r="P15" i="9"/>
  <c r="P14" i="9"/>
  <c r="P13" i="9"/>
  <c r="P12" i="9"/>
  <c r="R6" i="5" l="1"/>
  <c r="T6" i="5" s="1"/>
  <c r="W6" i="5" s="1"/>
  <c r="J6" i="5"/>
  <c r="R5" i="5"/>
  <c r="V5" i="5" s="1"/>
  <c r="J5" i="5"/>
  <c r="R8" i="5"/>
  <c r="V8" i="5" s="1"/>
  <c r="J8" i="5"/>
  <c r="W3" i="5"/>
  <c r="J3" i="5"/>
  <c r="R4" i="5"/>
  <c r="J4" i="5"/>
  <c r="R7" i="5"/>
  <c r="V7" i="5" s="1"/>
  <c r="J7" i="5"/>
  <c r="T8" i="5"/>
  <c r="W8" i="5" s="1"/>
  <c r="Q3" i="5"/>
  <c r="V4" i="5"/>
  <c r="T4" i="5"/>
  <c r="W4" i="5" s="1"/>
  <c r="T7" i="5"/>
  <c r="W7" i="5" s="1"/>
  <c r="O4" i="5"/>
  <c r="O6" i="5"/>
  <c r="Q6" i="5" s="1"/>
  <c r="O8" i="5"/>
  <c r="Q8" i="5" s="1"/>
  <c r="V3" i="5" l="1"/>
  <c r="V6" i="5"/>
  <c r="T5" i="5"/>
  <c r="W5" i="5" s="1"/>
</calcChain>
</file>

<file path=xl/sharedStrings.xml><?xml version="1.0" encoding="utf-8"?>
<sst xmlns="http://schemas.openxmlformats.org/spreadsheetml/2006/main" count="1364" uniqueCount="149">
  <si>
    <t>peso seco total g</t>
  </si>
  <si>
    <t>Profundidad (cm)</t>
  </si>
  <si>
    <t>MO</t>
  </si>
  <si>
    <t>Descripción en % de:</t>
  </si>
  <si>
    <t>Limo/Arena/Arcilla</t>
  </si>
  <si>
    <t>Bofedal</t>
  </si>
  <si>
    <t>Profundidad total (cm)</t>
  </si>
  <si>
    <t>Observaciones</t>
  </si>
  <si>
    <t>Lugar Piezómetro</t>
  </si>
  <si>
    <t>Especie</t>
  </si>
  <si>
    <t>Volumen cilindro (cm3)</t>
  </si>
  <si>
    <t>Piezómetro No:</t>
  </si>
  <si>
    <t>da (g/cm3)</t>
  </si>
  <si>
    <t>Porosidad (%)</t>
  </si>
  <si>
    <t>Aynacha Pacoco</t>
  </si>
  <si>
    <t>Arena, todo húmedo</t>
  </si>
  <si>
    <t>Arena, progresivamente más húmedo</t>
  </si>
  <si>
    <t>y más agua</t>
  </si>
  <si>
    <t>agua</t>
  </si>
  <si>
    <t>mucha agua</t>
  </si>
  <si>
    <t>PA-9</t>
  </si>
  <si>
    <t>arena</t>
  </si>
  <si>
    <t>limo</t>
  </si>
  <si>
    <t>todo con agua y aumenta progresivamente</t>
  </si>
  <si>
    <t>la profundidad es lo maximo que dieron las uniones de las barras</t>
  </si>
  <si>
    <t>bastante agua</t>
  </si>
  <si>
    <t>PA-8</t>
  </si>
  <si>
    <t>PA-5</t>
  </si>
  <si>
    <t>a partir de aquí es un color negro</t>
  </si>
  <si>
    <t>PA-4</t>
  </si>
  <si>
    <t>MO en descomposición</t>
  </si>
  <si>
    <t>PA-7</t>
  </si>
  <si>
    <t>limo muy mojado</t>
  </si>
  <si>
    <t>Aychuta</t>
  </si>
  <si>
    <t>Pie -9</t>
  </si>
  <si>
    <t>Profundo a pesar de la cercanía del río y Festucas de ladera</t>
  </si>
  <si>
    <t>Pie -10</t>
  </si>
  <si>
    <t>Pie -6</t>
  </si>
  <si>
    <t>Pie -7</t>
  </si>
  <si>
    <t>Pie -5</t>
  </si>
  <si>
    <t>Pie -4</t>
  </si>
  <si>
    <t>Pie -3</t>
  </si>
  <si>
    <t>Pie -2</t>
  </si>
  <si>
    <t>Pie -1</t>
  </si>
  <si>
    <t>peso fresco total g</t>
  </si>
  <si>
    <t>L-2</t>
  </si>
  <si>
    <t>Lagunas</t>
  </si>
  <si>
    <t>L-1</t>
  </si>
  <si>
    <t>L-3</t>
  </si>
  <si>
    <t>L-5</t>
  </si>
  <si>
    <t>L-4</t>
  </si>
  <si>
    <t>L-6</t>
  </si>
  <si>
    <t>L-9</t>
  </si>
  <si>
    <t>L-8</t>
  </si>
  <si>
    <t>L-7</t>
  </si>
  <si>
    <t>PA-1</t>
  </si>
  <si>
    <t>peso seco suelo 40 cm (g)</t>
  </si>
  <si>
    <t>a</t>
  </si>
  <si>
    <t>b</t>
  </si>
  <si>
    <t>PA-2</t>
  </si>
  <si>
    <t>PA-3</t>
  </si>
  <si>
    <t>ϴv (%)</t>
  </si>
  <si>
    <t>ϴm (%)</t>
  </si>
  <si>
    <t>Peso seco (g)</t>
  </si>
  <si>
    <t>Peso fresco (g)</t>
  </si>
  <si>
    <t>Presencia de Raíces %</t>
  </si>
  <si>
    <t>las observacoines se hicieron de material seco extraido un viaje antes</t>
  </si>
  <si>
    <t>da (g/cm3) promedio</t>
  </si>
  <si>
    <t>Porosidad (%) promedio</t>
  </si>
  <si>
    <t>ϴm (%) promedio</t>
  </si>
  <si>
    <t>ϴv (%) promedio</t>
  </si>
  <si>
    <t>Pf-Ps (g)</t>
  </si>
  <si>
    <t>código</t>
  </si>
  <si>
    <t>Etiquetas de fila</t>
  </si>
  <si>
    <t>Total general</t>
  </si>
  <si>
    <t>Etiquetas de columna</t>
  </si>
  <si>
    <t>Promedio de Presencia de Raíces %</t>
  </si>
  <si>
    <t>Total Promedio de MO</t>
  </si>
  <si>
    <t>Promedio de MO</t>
  </si>
  <si>
    <t>Total Promedio de Limo/Arena/Arcilla</t>
  </si>
  <si>
    <t>Promedio de Limo/Arena/Arcilla</t>
  </si>
  <si>
    <t>Suma de Profundidad total (cm)</t>
  </si>
  <si>
    <t>% peso de agua</t>
  </si>
  <si>
    <t>Aynacha Palcoco</t>
  </si>
  <si>
    <t>Oxychloe andina</t>
  </si>
  <si>
    <t>Piezometro</t>
  </si>
  <si>
    <t>PA3</t>
  </si>
  <si>
    <t>PA2</t>
  </si>
  <si>
    <t>PA4</t>
  </si>
  <si>
    <t>PA1</t>
  </si>
  <si>
    <t>PA9</t>
  </si>
  <si>
    <t>Distichia Muscoides</t>
  </si>
  <si>
    <t>L2</t>
  </si>
  <si>
    <t>PA8</t>
  </si>
  <si>
    <t>PA5</t>
  </si>
  <si>
    <t>L4</t>
  </si>
  <si>
    <t>Lachemilla pinnata</t>
  </si>
  <si>
    <t>Deyeuxia spicigera</t>
  </si>
  <si>
    <t>L3</t>
  </si>
  <si>
    <t>PA7</t>
  </si>
  <si>
    <t>L1</t>
  </si>
  <si>
    <t>Deyeuxia vicunarum</t>
  </si>
  <si>
    <t>obs</t>
  </si>
  <si>
    <t>Largo (cm)</t>
  </si>
  <si>
    <t>no es profundo, 4 cm de hojas, luego raíces casi horizontales</t>
  </si>
  <si>
    <t>raíz adventicia</t>
  </si>
  <si>
    <t>crece verticalmente</t>
  </si>
  <si>
    <t>Grosor min (mm)</t>
  </si>
  <si>
    <t>Grosor max (mm)</t>
  </si>
  <si>
    <t>Grosor promedio (mm)</t>
  </si>
  <si>
    <t>Especies /piezometros</t>
  </si>
  <si>
    <t>L1 D. spicigera</t>
  </si>
  <si>
    <t>L3 D. spicigera</t>
  </si>
  <si>
    <t>L1 D. vicunarum</t>
  </si>
  <si>
    <t>L2 D. muscoides</t>
  </si>
  <si>
    <t>PA9 D. muscoides</t>
  </si>
  <si>
    <t>L3 L. pinnata</t>
  </si>
  <si>
    <t>L4 O. andina</t>
  </si>
  <si>
    <t>PA1 O. andina</t>
  </si>
  <si>
    <t>PA2 O. andina</t>
  </si>
  <si>
    <t>PA3 O. andina</t>
  </si>
  <si>
    <t>PA4 O. andina</t>
  </si>
  <si>
    <t>PA5 O. andina</t>
  </si>
  <si>
    <t>PA7 O. andina</t>
  </si>
  <si>
    <t>PA8 O. andina</t>
  </si>
  <si>
    <t>Promedio de Grosor promedio (mm)</t>
  </si>
  <si>
    <t>raíz primaria y con estolones</t>
  </si>
  <si>
    <t>Pf-Ps (g) promedio</t>
  </si>
  <si>
    <t>Peso fresco (g) promedio</t>
  </si>
  <si>
    <t>A 20 cm</t>
  </si>
  <si>
    <t>A 140 cm</t>
  </si>
  <si>
    <t>L5</t>
  </si>
  <si>
    <t>L6</t>
  </si>
  <si>
    <t>L7</t>
  </si>
  <si>
    <t>L8</t>
  </si>
  <si>
    <t>L9</t>
  </si>
  <si>
    <t>% Limo/Arena/Arcilla</t>
  </si>
  <si>
    <t>% MO</t>
  </si>
  <si>
    <t>Promedio</t>
  </si>
  <si>
    <t>Promedio de Materia Orgánica</t>
  </si>
  <si>
    <t>% agua en suelo superficial</t>
  </si>
  <si>
    <t>% MO promedio</t>
  </si>
  <si>
    <t>Grosor promedio</t>
  </si>
  <si>
    <t>Nivel Piezométrico</t>
  </si>
  <si>
    <t>Bofedales</t>
  </si>
  <si>
    <t>t-test</t>
  </si>
  <si>
    <t>T value</t>
  </si>
  <si>
    <t>P value</t>
  </si>
  <si>
    <t>Degrees of Freedom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</si>
</sst>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0" fillId="2" borderId="0" xfId="0" applyNumberFormat="1" applyFill="1"/>
    <xf numFmtId="0" fontId="1" fillId="3" borderId="0" xfId="0" applyFont="1" applyFill="1" applyAlignment="1">
      <alignment horizontal="center" vertical="center" wrapText="1"/>
    </xf>
    <xf numFmtId="164" fontId="0" fillId="3" borderId="0" xfId="0" applyNumberFormat="1" applyFill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1" fillId="4" borderId="0" xfId="0" applyFont="1" applyFill="1" applyAlignment="1">
      <alignment horizontal="center" vertical="center" wrapText="1"/>
    </xf>
    <xf numFmtId="164" fontId="0" fillId="4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0" xfId="0" applyFont="1" applyFill="1"/>
    <xf numFmtId="0" fontId="1" fillId="5" borderId="1" xfId="0" applyFont="1" applyFill="1" applyBorder="1" applyAlignment="1">
      <alignment horizontal="left"/>
    </xf>
    <xf numFmtId="0" fontId="1" fillId="5" borderId="1" xfId="0" applyNumberFormat="1" applyFont="1" applyFill="1" applyBorder="1"/>
    <xf numFmtId="0" fontId="1" fillId="5" borderId="0" xfId="0" applyFont="1" applyFill="1"/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5" borderId="2" xfId="0" applyFont="1" applyFill="1" applyBorder="1"/>
    <xf numFmtId="0" fontId="0" fillId="0" borderId="0" xfId="0" applyFont="1" applyFill="1"/>
    <xf numFmtId="0" fontId="4" fillId="0" borderId="0" xfId="0" applyFont="1" applyFill="1"/>
    <xf numFmtId="0" fontId="1" fillId="6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47842389266564E-2"/>
          <c:y val="3.2463515325209587E-2"/>
          <c:w val="0.87823331866125431"/>
          <c:h val="0.63534941183160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'Medidas raiz'!$O$3</c:f>
              <c:strCache>
                <c:ptCount val="1"/>
                <c:pt idx="0">
                  <c:v>Aynacha Palcoco</c:v>
                </c:pt>
              </c:strCache>
            </c:strRef>
          </c:tx>
          <c:invertIfNegative val="0"/>
          <c:cat>
            <c:strRef>
              <c:f>'Medidas raiz'!$N$4:$N$17</c:f>
              <c:strCache>
                <c:ptCount val="14"/>
                <c:pt idx="0">
                  <c:v>PA1 O. andina</c:v>
                </c:pt>
                <c:pt idx="1">
                  <c:v>PA2 O. andina</c:v>
                </c:pt>
                <c:pt idx="2">
                  <c:v>PA3 O. andina</c:v>
                </c:pt>
                <c:pt idx="3">
                  <c:v>PA4 O. andina</c:v>
                </c:pt>
                <c:pt idx="4">
                  <c:v>PA5 O. andina</c:v>
                </c:pt>
                <c:pt idx="5">
                  <c:v>PA7 O. andina</c:v>
                </c:pt>
                <c:pt idx="6">
                  <c:v>PA8 O. andina</c:v>
                </c:pt>
                <c:pt idx="7">
                  <c:v>PA9 D. muscoides</c:v>
                </c:pt>
                <c:pt idx="8">
                  <c:v>L1 D. spicigera</c:v>
                </c:pt>
                <c:pt idx="9">
                  <c:v>L1 D. vicunarum</c:v>
                </c:pt>
                <c:pt idx="10">
                  <c:v>L2 D. muscoides</c:v>
                </c:pt>
                <c:pt idx="11">
                  <c:v>L3 D. spicigera</c:v>
                </c:pt>
                <c:pt idx="12">
                  <c:v>L3 L. pinnata</c:v>
                </c:pt>
                <c:pt idx="13">
                  <c:v>L4 O. andina</c:v>
                </c:pt>
              </c:strCache>
            </c:strRef>
          </c:cat>
          <c:val>
            <c:numRef>
              <c:f>'Medidas raiz'!$O$4:$O$17</c:f>
              <c:numCache>
                <c:formatCode>General</c:formatCode>
                <c:ptCount val="14"/>
                <c:pt idx="0">
                  <c:v>6.4819230769230769</c:v>
                </c:pt>
                <c:pt idx="1">
                  <c:v>4.8789999999999996</c:v>
                </c:pt>
                <c:pt idx="2">
                  <c:v>6.1718181818181819</c:v>
                </c:pt>
                <c:pt idx="3">
                  <c:v>6.5414999999999992</c:v>
                </c:pt>
                <c:pt idx="4">
                  <c:v>5.3572727272727283</c:v>
                </c:pt>
                <c:pt idx="5">
                  <c:v>3.4259090909090912</c:v>
                </c:pt>
                <c:pt idx="6">
                  <c:v>4.4569999999999999</c:v>
                </c:pt>
                <c:pt idx="7">
                  <c:v>4.0579166666666664</c:v>
                </c:pt>
              </c:numCache>
            </c:numRef>
          </c:val>
        </c:ser>
        <c:ser>
          <c:idx val="1"/>
          <c:order val="1"/>
          <c:tx>
            <c:strRef>
              <c:f>'Medidas raiz'!$P$3</c:f>
              <c:strCache>
                <c:ptCount val="1"/>
                <c:pt idx="0">
                  <c:v>Lagunas</c:v>
                </c:pt>
              </c:strCache>
            </c:strRef>
          </c:tx>
          <c:invertIfNegative val="0"/>
          <c:cat>
            <c:strRef>
              <c:f>'Medidas raiz'!$N$4:$N$17</c:f>
              <c:strCache>
                <c:ptCount val="14"/>
                <c:pt idx="0">
                  <c:v>PA1 O. andina</c:v>
                </c:pt>
                <c:pt idx="1">
                  <c:v>PA2 O. andina</c:v>
                </c:pt>
                <c:pt idx="2">
                  <c:v>PA3 O. andina</c:v>
                </c:pt>
                <c:pt idx="3">
                  <c:v>PA4 O. andina</c:v>
                </c:pt>
                <c:pt idx="4">
                  <c:v>PA5 O. andina</c:v>
                </c:pt>
                <c:pt idx="5">
                  <c:v>PA7 O. andina</c:v>
                </c:pt>
                <c:pt idx="6">
                  <c:v>PA8 O. andina</c:v>
                </c:pt>
                <c:pt idx="7">
                  <c:v>PA9 D. muscoides</c:v>
                </c:pt>
                <c:pt idx="8">
                  <c:v>L1 D. spicigera</c:v>
                </c:pt>
                <c:pt idx="9">
                  <c:v>L1 D. vicunarum</c:v>
                </c:pt>
                <c:pt idx="10">
                  <c:v>L2 D. muscoides</c:v>
                </c:pt>
                <c:pt idx="11">
                  <c:v>L3 D. spicigera</c:v>
                </c:pt>
                <c:pt idx="12">
                  <c:v>L3 L. pinnata</c:v>
                </c:pt>
                <c:pt idx="13">
                  <c:v>L4 O. andina</c:v>
                </c:pt>
              </c:strCache>
            </c:strRef>
          </c:cat>
          <c:val>
            <c:numRef>
              <c:f>'Medidas raiz'!$P$4:$P$17</c:f>
              <c:numCache>
                <c:formatCode>General</c:formatCode>
                <c:ptCount val="14"/>
                <c:pt idx="8">
                  <c:v>0.2961111111111111</c:v>
                </c:pt>
                <c:pt idx="9">
                  <c:v>0.36041666666666666</c:v>
                </c:pt>
                <c:pt idx="10">
                  <c:v>3.6291666666666669</c:v>
                </c:pt>
                <c:pt idx="11">
                  <c:v>0.3115</c:v>
                </c:pt>
                <c:pt idx="12">
                  <c:v>0.59125000000000005</c:v>
                </c:pt>
                <c:pt idx="13">
                  <c:v>1.6822727272727271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97952"/>
        <c:axId val="109207936"/>
      </c:barChart>
      <c:catAx>
        <c:axId val="10919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207936"/>
        <c:crosses val="autoZero"/>
        <c:auto val="1"/>
        <c:lblAlgn val="ctr"/>
        <c:lblOffset val="100"/>
        <c:noMultiLvlLbl val="0"/>
      </c:catAx>
      <c:valAx>
        <c:axId val="109207936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sz="1100" b="0"/>
                  <a:t>Grosor promedio</a:t>
                </a:r>
                <a:r>
                  <a:rPr lang="es-ES" sz="1100" b="0" baseline="0"/>
                  <a:t> (mm)</a:t>
                </a:r>
                <a:endParaRPr lang="es-ES" sz="11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197952"/>
        <c:crosses val="autoZero"/>
        <c:crossBetween val="between"/>
        <c:majorUnit val="1"/>
        <c:minorUnit val="0.2"/>
      </c:valAx>
    </c:plotArea>
    <c:legend>
      <c:legendPos val="r"/>
      <c:layout>
        <c:manualLayout>
          <c:xMode val="edge"/>
          <c:yMode val="edge"/>
          <c:x val="0.24748504263054075"/>
          <c:y val="0.88572244916941767"/>
          <c:w val="0.52511634196319912"/>
          <c:h val="8.23562375918031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'MO suelo'!$H$16</c:f>
              <c:strCache>
                <c:ptCount val="1"/>
                <c:pt idx="0">
                  <c:v>Promedio de Materia Orgánica</c:v>
                </c:pt>
              </c:strCache>
            </c:strRef>
          </c:tx>
          <c:invertIfNegative val="0"/>
          <c:cat>
            <c:numRef>
              <c:f>'MO suelo'!$G$17:$G$26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cat>
          <c:val>
            <c:numRef>
              <c:f>'MO suelo'!$H$17:$H$26</c:f>
              <c:numCache>
                <c:formatCode>General</c:formatCode>
                <c:ptCount val="10"/>
                <c:pt idx="0">
                  <c:v>35</c:v>
                </c:pt>
                <c:pt idx="1">
                  <c:v>98.75</c:v>
                </c:pt>
                <c:pt idx="2">
                  <c:v>96.25</c:v>
                </c:pt>
                <c:pt idx="3">
                  <c:v>91.25</c:v>
                </c:pt>
                <c:pt idx="4">
                  <c:v>94</c:v>
                </c:pt>
                <c:pt idx="5">
                  <c:v>81.25</c:v>
                </c:pt>
                <c:pt idx="6">
                  <c:v>74.625</c:v>
                </c:pt>
                <c:pt idx="7">
                  <c:v>66.25</c:v>
                </c:pt>
                <c:pt idx="8">
                  <c:v>51.25</c:v>
                </c:pt>
                <c:pt idx="9">
                  <c:v>53.125</c:v>
                </c:pt>
              </c:numCache>
            </c:numRef>
          </c:val>
        </c:ser>
        <c:ser>
          <c:idx val="1"/>
          <c:order val="1"/>
          <c:tx>
            <c:strRef>
              <c:f>'MO suelo'!$I$16</c:f>
              <c:strCache>
                <c:ptCount val="1"/>
                <c:pt idx="0">
                  <c:v>Promedio de Limo/Arena/Arcilla</c:v>
                </c:pt>
              </c:strCache>
            </c:strRef>
          </c:tx>
          <c:invertIfNegative val="0"/>
          <c:cat>
            <c:numRef>
              <c:f>'MO suelo'!$G$17:$G$26</c:f>
              <c:numCache>
                <c:formatCode>General</c:formatCode>
                <c:ptCount val="10"/>
                <c:pt idx="0">
                  <c:v>20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cat>
          <c:val>
            <c:numRef>
              <c:f>'MO suelo'!$I$17:$I$26</c:f>
              <c:numCache>
                <c:formatCode>General</c:formatCode>
                <c:ptCount val="10"/>
                <c:pt idx="0">
                  <c:v>65</c:v>
                </c:pt>
                <c:pt idx="1">
                  <c:v>3.75</c:v>
                </c:pt>
                <c:pt idx="2">
                  <c:v>6.25</c:v>
                </c:pt>
                <c:pt idx="3">
                  <c:v>11.25</c:v>
                </c:pt>
                <c:pt idx="4">
                  <c:v>8.5</c:v>
                </c:pt>
                <c:pt idx="5">
                  <c:v>18.75</c:v>
                </c:pt>
                <c:pt idx="6">
                  <c:v>25.375</c:v>
                </c:pt>
                <c:pt idx="7">
                  <c:v>33.75</c:v>
                </c:pt>
                <c:pt idx="8">
                  <c:v>48.75</c:v>
                </c:pt>
                <c:pt idx="9">
                  <c:v>46.875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4719360"/>
        <c:axId val="114721152"/>
      </c:barChart>
      <c:catAx>
        <c:axId val="114719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4721152"/>
        <c:crosses val="autoZero"/>
        <c:auto val="1"/>
        <c:lblAlgn val="ctr"/>
        <c:lblOffset val="100"/>
        <c:noMultiLvlLbl val="0"/>
      </c:catAx>
      <c:valAx>
        <c:axId val="1147211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4719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7670291213598"/>
          <c:y val="6.8267162680893695E-2"/>
          <c:w val="0.86370583677040369"/>
          <c:h val="0.846723191547105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Produndidad!$J$4:$L$4</c:f>
              <c:numCache>
                <c:formatCode>General</c:formatCode>
                <c:ptCount val="3"/>
                <c:pt idx="0">
                  <c:v>0.81</c:v>
                </c:pt>
                <c:pt idx="1">
                  <c:v>0.66</c:v>
                </c:pt>
                <c:pt idx="2">
                  <c:v>1.84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Produndidad!$J$5:$L$5</c:f>
              <c:numCache>
                <c:formatCode>General</c:formatCode>
                <c:ptCount val="3"/>
                <c:pt idx="0">
                  <c:v>1.55</c:v>
                </c:pt>
                <c:pt idx="1">
                  <c:v>0.84</c:v>
                </c:pt>
                <c:pt idx="2">
                  <c:v>2.4300000000000002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Produndidad!$J$6:$L$6</c:f>
              <c:numCache>
                <c:formatCode>General</c:formatCode>
                <c:ptCount val="3"/>
                <c:pt idx="0">
                  <c:v>1.69</c:v>
                </c:pt>
                <c:pt idx="1">
                  <c:v>1.25</c:v>
                </c:pt>
                <c:pt idx="2">
                  <c:v>2.62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Produndidad!$J$7:$L$7</c:f>
              <c:numCache>
                <c:formatCode>General</c:formatCode>
                <c:ptCount val="3"/>
                <c:pt idx="0">
                  <c:v>2</c:v>
                </c:pt>
                <c:pt idx="1">
                  <c:v>1.26</c:v>
                </c:pt>
                <c:pt idx="2">
                  <c:v>3.91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Produndidad!$J$8:$L$8</c:f>
              <c:numCache>
                <c:formatCode>General</c:formatCode>
                <c:ptCount val="3"/>
                <c:pt idx="0">
                  <c:v>2.82</c:v>
                </c:pt>
                <c:pt idx="1">
                  <c:v>1.26</c:v>
                </c:pt>
                <c:pt idx="2">
                  <c:v>4.13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Produndidad!$J$9:$L$9</c:f>
              <c:numCache>
                <c:formatCode>General</c:formatCode>
                <c:ptCount val="3"/>
                <c:pt idx="0">
                  <c:v>3.15</c:v>
                </c:pt>
                <c:pt idx="1">
                  <c:v>1.4</c:v>
                </c:pt>
                <c:pt idx="2">
                  <c:v>5.28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Produndidad!$J$10:$L$10</c:f>
              <c:numCache>
                <c:formatCode>General</c:formatCode>
                <c:ptCount val="3"/>
                <c:pt idx="0">
                  <c:v>3.15</c:v>
                </c:pt>
                <c:pt idx="1">
                  <c:v>2.16</c:v>
                </c:pt>
                <c:pt idx="2">
                  <c:v>6.12</c:v>
                </c:pt>
              </c:numCache>
            </c:numRef>
          </c:val>
        </c:ser>
        <c:ser>
          <c:idx val="7"/>
          <c:order val="7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Produndidad!$J$11:$L$11</c:f>
              <c:numCache>
                <c:formatCode>General</c:formatCode>
                <c:ptCount val="3"/>
                <c:pt idx="0">
                  <c:v>3.43</c:v>
                </c:pt>
                <c:pt idx="1">
                  <c:v>2.48</c:v>
                </c:pt>
                <c:pt idx="2">
                  <c:v>6.12</c:v>
                </c:pt>
              </c:numCache>
            </c:numRef>
          </c:val>
        </c:ser>
        <c:ser>
          <c:idx val="8"/>
          <c:order val="8"/>
          <c:invertIfNegative val="0"/>
          <c:cat>
            <c:strRef>
              <c:f>Produndidad!$J$3:$L$3</c:f>
              <c:strCache>
                <c:ptCount val="3"/>
                <c:pt idx="0">
                  <c:v>Aychuta</c:v>
                </c:pt>
                <c:pt idx="1">
                  <c:v>Lagunas</c:v>
                </c:pt>
                <c:pt idx="2">
                  <c:v>Aynacha Pacoco</c:v>
                </c:pt>
              </c:strCache>
            </c:strRef>
          </c:cat>
          <c:val>
            <c:numRef>
              <c:f>Produndidad!$J$12:$L$12</c:f>
              <c:numCache>
                <c:formatCode>General</c:formatCode>
                <c:ptCount val="3"/>
                <c:pt idx="0">
                  <c:v>3.76</c:v>
                </c:pt>
                <c:pt idx="1">
                  <c:v>3.22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674688"/>
        <c:axId val="114680576"/>
      </c:barChart>
      <c:catAx>
        <c:axId val="11467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680576"/>
        <c:crosses val="autoZero"/>
        <c:auto val="1"/>
        <c:lblAlgn val="ctr"/>
        <c:lblOffset val="100"/>
        <c:noMultiLvlLbl val="0"/>
      </c:catAx>
      <c:valAx>
        <c:axId val="11468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 sz="1050" b="0"/>
                  <a:t>Profundiad (m)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6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/>
              <a:t>a)</a:t>
            </a:r>
          </a:p>
        </c:rich>
      </c:tx>
      <c:layout>
        <c:manualLayout>
          <c:xMode val="edge"/>
          <c:yMode val="edge"/>
          <c:x val="1.2895808838374908E-2"/>
          <c:y val="2.7874564459930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70837638507855"/>
          <c:y val="8.9163854518185232E-2"/>
          <c:w val="0.73060676238999533"/>
          <c:h val="0.63649629162208388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Resumen!$B$1</c:f>
              <c:strCache>
                <c:ptCount val="1"/>
                <c:pt idx="0">
                  <c:v>Nivel Piezométrico</c:v>
                </c:pt>
              </c:strCache>
            </c:strRef>
          </c:tx>
          <c:xVal>
            <c:strRef>
              <c:f>Resumen!$A$2:$A$3</c:f>
              <c:strCache>
                <c:ptCount val="2"/>
                <c:pt idx="0">
                  <c:v>Lagunas</c:v>
                </c:pt>
                <c:pt idx="1">
                  <c:v>Aynacha Palcoco</c:v>
                </c:pt>
              </c:strCache>
            </c:strRef>
          </c:xVal>
          <c:yVal>
            <c:numRef>
              <c:f>Resumen!$B$2:$B$3</c:f>
              <c:numCache>
                <c:formatCode>General</c:formatCode>
                <c:ptCount val="2"/>
                <c:pt idx="0">
                  <c:v>-33.5</c:v>
                </c:pt>
                <c:pt idx="1">
                  <c:v>-23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Resumen!$C$1</c:f>
              <c:strCache>
                <c:ptCount val="1"/>
                <c:pt idx="0">
                  <c:v>Grosor promedio</c:v>
                </c:pt>
              </c:strCache>
            </c:strRef>
          </c:tx>
          <c:xVal>
            <c:strRef>
              <c:f>Resumen!$A$2:$A$3</c:f>
              <c:strCache>
                <c:ptCount val="2"/>
                <c:pt idx="0">
                  <c:v>Lagunas</c:v>
                </c:pt>
                <c:pt idx="1">
                  <c:v>Aynacha Palcoco</c:v>
                </c:pt>
              </c:strCache>
            </c:strRef>
          </c:xVal>
          <c:yVal>
            <c:numRef>
              <c:f>Resumen!$C$2:$C$3</c:f>
              <c:numCache>
                <c:formatCode>General</c:formatCode>
                <c:ptCount val="2"/>
                <c:pt idx="0">
                  <c:v>1.2849999999999999</c:v>
                </c:pt>
                <c:pt idx="1">
                  <c:v>5.1840000000000002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40096"/>
        <c:axId val="115141632"/>
      </c:scatterChart>
      <c:valAx>
        <c:axId val="11514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141632"/>
        <c:crosses val="autoZero"/>
        <c:crossBetween val="midCat"/>
      </c:valAx>
      <c:valAx>
        <c:axId val="115141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140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407085426538878"/>
          <c:y val="0.86683896220289536"/>
          <c:w val="0.7693982256742794"/>
          <c:h val="0.11226864934566107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/>
              <a:t>b)</a:t>
            </a:r>
          </a:p>
        </c:rich>
      </c:tx>
      <c:layout>
        <c:manualLayout>
          <c:xMode val="edge"/>
          <c:yMode val="edge"/>
          <c:x val="2.307692307692304E-2"/>
          <c:y val="5.2101825689743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60200888350493"/>
          <c:y val="9.0905937743353205E-2"/>
          <c:w val="0.73086109428629109"/>
          <c:h val="0.66254986409516614"/>
        </c:manualLayout>
      </c:layout>
      <c:lineChart>
        <c:grouping val="standard"/>
        <c:varyColors val="0"/>
        <c:ser>
          <c:idx val="0"/>
          <c:order val="0"/>
          <c:tx>
            <c:strRef>
              <c:f>Resumen!$B$5</c:f>
              <c:strCache>
                <c:ptCount val="1"/>
                <c:pt idx="0">
                  <c:v>Nivel Piezométrico</c:v>
                </c:pt>
              </c:strCache>
            </c:strRef>
          </c:tx>
          <c:val>
            <c:numRef>
              <c:f>Resumen!$B$6:$B$7</c:f>
              <c:numCache>
                <c:formatCode>General</c:formatCode>
                <c:ptCount val="2"/>
                <c:pt idx="0">
                  <c:v>-33.5</c:v>
                </c:pt>
                <c:pt idx="1">
                  <c:v>-23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Resumen!$C$5</c:f>
              <c:strCache>
                <c:ptCount val="1"/>
                <c:pt idx="0">
                  <c:v>% MO promedio</c:v>
                </c:pt>
              </c:strCache>
            </c:strRef>
          </c:tx>
          <c:val>
            <c:numRef>
              <c:f>Resumen!$C$6:$C$7</c:f>
              <c:numCache>
                <c:formatCode>General</c:formatCode>
                <c:ptCount val="2"/>
                <c:pt idx="0">
                  <c:v>35</c:v>
                </c:pt>
                <c:pt idx="1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8080"/>
        <c:axId val="115039616"/>
      </c:lineChart>
      <c:catAx>
        <c:axId val="115038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039616"/>
        <c:crosses val="autoZero"/>
        <c:auto val="1"/>
        <c:lblAlgn val="ctr"/>
        <c:lblOffset val="100"/>
        <c:noMultiLvlLbl val="0"/>
      </c:catAx>
      <c:valAx>
        <c:axId val="115039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03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4259034928325"/>
          <c:y val="0.86453301547614425"/>
          <c:w val="0.76940869170199877"/>
          <c:h val="9.07795059687732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/>
              <a:t>c)</a:t>
            </a:r>
          </a:p>
        </c:rich>
      </c:tx>
      <c:layout>
        <c:manualLayout>
          <c:xMode val="edge"/>
          <c:yMode val="edge"/>
          <c:x val="2.0113062790228179E-2"/>
          <c:y val="3.0131832699523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67519388130783"/>
          <c:y val="8.1318382355558008E-2"/>
          <c:w val="0.75574256837804776"/>
          <c:h val="0.67234558127745514"/>
        </c:manualLayout>
      </c:layout>
      <c:lineChart>
        <c:grouping val="standard"/>
        <c:varyColors val="0"/>
        <c:ser>
          <c:idx val="0"/>
          <c:order val="0"/>
          <c:tx>
            <c:strRef>
              <c:f>Resumen!$B$9</c:f>
              <c:strCache>
                <c:ptCount val="1"/>
                <c:pt idx="0">
                  <c:v>Nivel Piezométrico</c:v>
                </c:pt>
              </c:strCache>
            </c:strRef>
          </c:tx>
          <c:val>
            <c:numRef>
              <c:f>Resumen!$B$10:$B$11</c:f>
              <c:numCache>
                <c:formatCode>General</c:formatCode>
                <c:ptCount val="2"/>
                <c:pt idx="0">
                  <c:v>-33.5</c:v>
                </c:pt>
                <c:pt idx="1">
                  <c:v>-23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Resumen!$C$9</c:f>
              <c:strCache>
                <c:ptCount val="1"/>
                <c:pt idx="0">
                  <c:v>Profundidad (cm)</c:v>
                </c:pt>
              </c:strCache>
            </c:strRef>
          </c:tx>
          <c:val>
            <c:numRef>
              <c:f>Resumen!$C$10:$C$11</c:f>
              <c:numCache>
                <c:formatCode>General</c:formatCode>
                <c:ptCount val="2"/>
                <c:pt idx="0">
                  <c:v>1.61</c:v>
                </c:pt>
                <c:pt idx="1">
                  <c:v>4.0599999999999996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9888"/>
        <c:axId val="115111424"/>
      </c:lineChart>
      <c:catAx>
        <c:axId val="11510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111424"/>
        <c:crosses val="autoZero"/>
        <c:auto val="1"/>
        <c:lblAlgn val="ctr"/>
        <c:lblOffset val="100"/>
        <c:noMultiLvlLbl val="0"/>
      </c:catAx>
      <c:valAx>
        <c:axId val="115111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10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3676678424246"/>
          <c:y val="0.86641356454440233"/>
          <c:w val="0.74224890440731106"/>
          <c:h val="0.106294191871760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/>
              <a:t>d)</a:t>
            </a:r>
          </a:p>
        </c:rich>
      </c:tx>
      <c:layout>
        <c:manualLayout>
          <c:xMode val="edge"/>
          <c:yMode val="edge"/>
          <c:x val="2.1023055571291013E-2"/>
          <c:y val="2.97951524616387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8505762319278"/>
          <c:y val="0.11459989841495263"/>
          <c:w val="0.75388860565091231"/>
          <c:h val="0.63685066020505465"/>
        </c:manualLayout>
      </c:layout>
      <c:lineChart>
        <c:grouping val="standard"/>
        <c:varyColors val="0"/>
        <c:ser>
          <c:idx val="0"/>
          <c:order val="0"/>
          <c:tx>
            <c:strRef>
              <c:f>Resumen!$B$13</c:f>
              <c:strCache>
                <c:ptCount val="1"/>
                <c:pt idx="0">
                  <c:v>Nivel Piezométrico</c:v>
                </c:pt>
              </c:strCache>
            </c:strRef>
          </c:tx>
          <c:val>
            <c:numRef>
              <c:f>Resumen!$B$14:$B$15</c:f>
              <c:numCache>
                <c:formatCode>General</c:formatCode>
                <c:ptCount val="2"/>
                <c:pt idx="0">
                  <c:v>-33.5</c:v>
                </c:pt>
                <c:pt idx="1">
                  <c:v>-23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Resumen!$C$13</c:f>
              <c:strCache>
                <c:ptCount val="1"/>
                <c:pt idx="0">
                  <c:v>% agua en suelo superficial</c:v>
                </c:pt>
              </c:strCache>
            </c:strRef>
          </c:tx>
          <c:val>
            <c:numRef>
              <c:f>Resumen!$C$14:$C$15</c:f>
              <c:numCache>
                <c:formatCode>General</c:formatCode>
                <c:ptCount val="2"/>
                <c:pt idx="0">
                  <c:v>76.599999999999994</c:v>
                </c:pt>
                <c:pt idx="1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63456"/>
        <c:axId val="115773440"/>
      </c:lineChart>
      <c:catAx>
        <c:axId val="11576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773440"/>
        <c:crosses val="autoZero"/>
        <c:auto val="1"/>
        <c:lblAlgn val="ctr"/>
        <c:lblOffset val="100"/>
        <c:noMultiLvlLbl val="0"/>
      </c:catAx>
      <c:valAx>
        <c:axId val="115773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763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13105735883734"/>
          <c:y val="0.85913931110635811"/>
          <c:w val="0.78994568125027542"/>
          <c:h val="0.1059299782636151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552450</xdr:colOff>
      <xdr:row>2</xdr:row>
      <xdr:rowOff>19050</xdr:rowOff>
    </xdr:from>
    <xdr:to>
      <xdr:col>18</xdr:col>
      <xdr:colOff>2076450</xdr:colOff>
      <xdr:row>24</xdr:row>
      <xdr:rowOff>171449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28</xdr:row>
      <xdr:rowOff>28575</xdr:rowOff>
    </xdr:from>
    <xdr:to>
      <xdr:col>9</xdr:col>
      <xdr:colOff>1152525</xdr:colOff>
      <xdr:row>45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13</xdr:row>
      <xdr:rowOff>71436</xdr:rowOff>
    </xdr:from>
    <xdr:to>
      <xdr:col>13</xdr:col>
      <xdr:colOff>85724</xdr:colOff>
      <xdr:row>29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16</xdr:row>
      <xdr:rowOff>66676</xdr:rowOff>
    </xdr:from>
    <xdr:to>
      <xdr:col>4</xdr:col>
      <xdr:colOff>485775</xdr:colOff>
      <xdr:row>30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16</xdr:row>
      <xdr:rowOff>90487</xdr:rowOff>
    </xdr:from>
    <xdr:to>
      <xdr:col>8</xdr:col>
      <xdr:colOff>161925</xdr:colOff>
      <xdr:row>30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30</xdr:row>
      <xdr:rowOff>95249</xdr:rowOff>
    </xdr:from>
    <xdr:to>
      <xdr:col>4</xdr:col>
      <xdr:colOff>485775</xdr:colOff>
      <xdr:row>43</xdr:row>
      <xdr:rowOff>147636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485775</xdr:colOff>
      <xdr:row>30</xdr:row>
      <xdr:rowOff>109537</xdr:rowOff>
    </xdr:from>
    <xdr:to>
      <xdr:col>8</xdr:col>
      <xdr:colOff>152400</xdr:colOff>
      <xdr:row>44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ely" refreshedDate="41413.785448495371" createdVersion="4" refreshedVersion="4" minRefreshableVersion="3" recordCount="72">
  <cacheSource type="worksheet">
    <worksheetSource ref="A1:E73" sheet="Raices"/>
  </cacheSource>
  <cacheFields count="5">
    <cacheField name="Bofedal" numFmtId="0">
      <sharedItems count="1">
        <s v="Aynacha Pacoco"/>
      </sharedItems>
    </cacheField>
    <cacheField name="código" numFmtId="0">
      <sharedItems count="8">
        <s v="PA-1"/>
        <s v="PA-2"/>
        <s v="PA-3"/>
        <s v="PA-4"/>
        <s v="PA-5"/>
        <s v="PA-7"/>
        <s v="PA-8"/>
        <s v="PA-9"/>
      </sharedItems>
    </cacheField>
    <cacheField name="Profundidad (cm)" numFmtId="0">
      <sharedItems containsSemiMixedTypes="0" containsString="0" containsNumber="1" containsInteger="1" minValue="20" maxValue="180" count="9">
        <n v="20"/>
        <n v="40"/>
        <n v="60"/>
        <n v="80"/>
        <n v="100"/>
        <n v="120"/>
        <n v="140"/>
        <n v="160"/>
        <n v="180"/>
      </sharedItems>
    </cacheField>
    <cacheField name="Presencia de Raíces %" numFmtId="0">
      <sharedItems containsSemiMixedTypes="0" containsString="0" containsNumber="1" containsInteger="1" minValue="0" maxValue="60"/>
    </cacheField>
    <cacheField name="MO" numFmtId="0">
      <sharedItems containsSemiMixedTypes="0" containsString="0" containsNumber="1" containsInteger="1" minValue="5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ely" refreshedDate="41413.940048495373" createdVersion="4" refreshedVersion="4" minRefreshableVersion="3" recordCount="72">
  <cacheSource type="worksheet">
    <worksheetSource ref="A1:E73" sheet="MO suelo"/>
  </cacheSource>
  <cacheFields count="6">
    <cacheField name="Bofedal" numFmtId="0">
      <sharedItems/>
    </cacheField>
    <cacheField name="Piezómetro No:" numFmtId="0">
      <sharedItems count="8">
        <s v="PA-1"/>
        <s v="PA-2"/>
        <s v="PA-3"/>
        <s v="PA-4"/>
        <s v="PA-5"/>
        <s v="PA-7"/>
        <s v="PA-8"/>
        <s v="PA-9"/>
      </sharedItems>
    </cacheField>
    <cacheField name="Profundidad (cm)" numFmtId="0">
      <sharedItems containsSemiMixedTypes="0" containsString="0" containsNumber="1" containsInteger="1" minValue="20" maxValue="180" count="9">
        <n v="20"/>
        <n v="40"/>
        <n v="60"/>
        <n v="80"/>
        <n v="100"/>
        <n v="120"/>
        <n v="140"/>
        <n v="160"/>
        <n v="180"/>
      </sharedItems>
    </cacheField>
    <cacheField name="Presencia de Raíces %" numFmtId="0">
      <sharedItems containsSemiMixedTypes="0" containsString="0" containsNumber="1" containsInteger="1" minValue="0" maxValue="60"/>
    </cacheField>
    <cacheField name="MO" numFmtId="0">
      <sharedItems containsSemiMixedTypes="0" containsString="0" containsNumber="1" containsInteger="1" minValue="5" maxValue="100"/>
    </cacheField>
    <cacheField name="Limo/Arena/Arcilla" numFmtId="0">
      <sharedItems containsSemiMixedTypes="0" containsString="0" containsNumber="1" containsInteger="1" minValue="0" maxValue="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ely" refreshedDate="41414.321138888889" createdVersion="4" refreshedVersion="4" minRefreshableVersion="3" recordCount="26">
  <cacheSource type="worksheet">
    <worksheetSource ref="A1:C27" sheet="Produndidad"/>
  </cacheSource>
  <cacheFields count="3">
    <cacheField name="Bofedal" numFmtId="0">
      <sharedItems count="3">
        <s v="Aychuta"/>
        <s v="Aynacha Pacoco"/>
        <s v="Lagunas"/>
      </sharedItems>
    </cacheField>
    <cacheField name="Piezómetro No:" numFmtId="0">
      <sharedItems count="26">
        <s v="Pie -1"/>
        <s v="Pie -10"/>
        <s v="Pie -2"/>
        <s v="Pie -3"/>
        <s v="Pie -4"/>
        <s v="Pie -5"/>
        <s v="Pie -6"/>
        <s v="Pie -7"/>
        <s v="Pie -9"/>
        <s v="PA-1"/>
        <s v="PA-2"/>
        <s v="PA-3"/>
        <s v="PA-4"/>
        <s v="PA-5"/>
        <s v="PA-7"/>
        <s v="PA-8"/>
        <s v="PA-9"/>
        <s v="L-1"/>
        <s v="L-2"/>
        <s v="L-3"/>
        <s v="L-4"/>
        <s v="L-5"/>
        <s v="L-6"/>
        <s v="L-7"/>
        <s v="L-8"/>
        <s v="L-9"/>
      </sharedItems>
    </cacheField>
    <cacheField name="Profundidad total (cm)" numFmtId="0">
      <sharedItems containsSemiMixedTypes="0" containsString="0" containsNumber="1" containsInteger="1" minValue="66" maxValue="6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ely" refreshedDate="41414.52609039352" createdVersion="4" refreshedVersion="4" minRefreshableVersion="3" recordCount="146">
  <cacheSource type="worksheet">
    <worksheetSource ref="A1:H147" sheet="Medidas raiz"/>
  </cacheSource>
  <cacheFields count="8">
    <cacheField name="Bofedal" numFmtId="0">
      <sharedItems count="2">
        <s v="Lagunas"/>
        <s v="Aynacha Palcoco"/>
      </sharedItems>
    </cacheField>
    <cacheField name="Especie" numFmtId="0">
      <sharedItems count="5">
        <s v="Deyeuxia spicigera"/>
        <s v="Deyeuxia vicunarum"/>
        <s v="Distichia Muscoides"/>
        <s v="Lachemilla pinnata"/>
        <s v="Oxychloe andina"/>
      </sharedItems>
    </cacheField>
    <cacheField name="Piezometro" numFmtId="0">
      <sharedItems count="12">
        <s v="L1"/>
        <s v="L2"/>
        <s v="L3"/>
        <s v="L4"/>
        <s v="PA1"/>
        <s v="PA2"/>
        <s v="PA3"/>
        <s v="PA4"/>
        <s v="PA5"/>
        <s v="PA7"/>
        <s v="PA8"/>
        <s v="PA9"/>
      </sharedItems>
    </cacheField>
    <cacheField name="Grosor max (mm)" numFmtId="0">
      <sharedItems containsSemiMixedTypes="0" containsString="0" containsNumber="1" minValue="0.12" maxValue="12.67"/>
    </cacheField>
    <cacheField name="Grosor min (mm)" numFmtId="0">
      <sharedItems containsSemiMixedTypes="0" containsString="0" containsNumber="1" minValue="0.1" maxValue="8.44"/>
    </cacheField>
    <cacheField name="Grosor promedio (mm)" numFmtId="0">
      <sharedItems containsSemiMixedTypes="0" containsString="0" containsNumber="1" minValue="0.11" maxValue="10.105"/>
    </cacheField>
    <cacheField name="Largo (cm)" numFmtId="0">
      <sharedItems containsString="0" containsBlank="1" containsNumber="1" minValue="3" maxValue="7"/>
    </cacheField>
    <cacheField name="ob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0"/>
    <x v="0"/>
    <n v="30"/>
    <n v="100"/>
  </r>
  <r>
    <x v="0"/>
    <x v="0"/>
    <x v="1"/>
    <n v="20"/>
    <n v="95"/>
  </r>
  <r>
    <x v="0"/>
    <x v="0"/>
    <x v="2"/>
    <n v="10"/>
    <n v="95"/>
  </r>
  <r>
    <x v="0"/>
    <x v="0"/>
    <x v="3"/>
    <n v="10"/>
    <n v="97"/>
  </r>
  <r>
    <x v="0"/>
    <x v="0"/>
    <x v="4"/>
    <n v="5"/>
    <n v="95"/>
  </r>
  <r>
    <x v="0"/>
    <x v="0"/>
    <x v="5"/>
    <n v="5"/>
    <n v="92"/>
  </r>
  <r>
    <x v="0"/>
    <x v="0"/>
    <x v="6"/>
    <n v="3"/>
    <n v="10"/>
  </r>
  <r>
    <x v="0"/>
    <x v="0"/>
    <x v="7"/>
    <n v="2"/>
    <n v="5"/>
  </r>
  <r>
    <x v="0"/>
    <x v="0"/>
    <x v="8"/>
    <n v="2"/>
    <n v="5"/>
  </r>
  <r>
    <x v="0"/>
    <x v="1"/>
    <x v="0"/>
    <n v="30"/>
    <n v="100"/>
  </r>
  <r>
    <x v="0"/>
    <x v="1"/>
    <x v="1"/>
    <n v="30"/>
    <n v="100"/>
  </r>
  <r>
    <x v="0"/>
    <x v="1"/>
    <x v="2"/>
    <n v="20"/>
    <n v="100"/>
  </r>
  <r>
    <x v="0"/>
    <x v="1"/>
    <x v="3"/>
    <n v="20"/>
    <n v="100"/>
  </r>
  <r>
    <x v="0"/>
    <x v="1"/>
    <x v="4"/>
    <n v="20"/>
    <n v="70"/>
  </r>
  <r>
    <x v="0"/>
    <x v="1"/>
    <x v="5"/>
    <n v="20"/>
    <n v="60"/>
  </r>
  <r>
    <x v="0"/>
    <x v="1"/>
    <x v="6"/>
    <n v="20"/>
    <n v="60"/>
  </r>
  <r>
    <x v="0"/>
    <x v="1"/>
    <x v="7"/>
    <n v="20"/>
    <n v="50"/>
  </r>
  <r>
    <x v="0"/>
    <x v="1"/>
    <x v="8"/>
    <n v="20"/>
    <n v="50"/>
  </r>
  <r>
    <x v="0"/>
    <x v="2"/>
    <x v="0"/>
    <n v="40"/>
    <n v="90"/>
  </r>
  <r>
    <x v="0"/>
    <x v="2"/>
    <x v="1"/>
    <n v="40"/>
    <n v="80"/>
  </r>
  <r>
    <x v="0"/>
    <x v="2"/>
    <x v="2"/>
    <n v="30"/>
    <n v="80"/>
  </r>
  <r>
    <x v="0"/>
    <x v="2"/>
    <x v="3"/>
    <n v="20"/>
    <n v="80"/>
  </r>
  <r>
    <x v="0"/>
    <x v="2"/>
    <x v="4"/>
    <n v="20"/>
    <n v="70"/>
  </r>
  <r>
    <x v="0"/>
    <x v="2"/>
    <x v="5"/>
    <n v="20"/>
    <n v="70"/>
  </r>
  <r>
    <x v="0"/>
    <x v="2"/>
    <x v="6"/>
    <n v="15"/>
    <n v="70"/>
  </r>
  <r>
    <x v="0"/>
    <x v="2"/>
    <x v="7"/>
    <n v="10"/>
    <n v="65"/>
  </r>
  <r>
    <x v="0"/>
    <x v="2"/>
    <x v="8"/>
    <n v="5"/>
    <n v="65"/>
  </r>
  <r>
    <x v="0"/>
    <x v="3"/>
    <x v="0"/>
    <n v="40"/>
    <n v="100"/>
  </r>
  <r>
    <x v="0"/>
    <x v="3"/>
    <x v="1"/>
    <n v="60"/>
    <n v="100"/>
  </r>
  <r>
    <x v="0"/>
    <x v="3"/>
    <x v="2"/>
    <n v="40"/>
    <n v="100"/>
  </r>
  <r>
    <x v="0"/>
    <x v="3"/>
    <x v="3"/>
    <n v="40"/>
    <n v="100"/>
  </r>
  <r>
    <x v="0"/>
    <x v="3"/>
    <x v="4"/>
    <n v="30"/>
    <n v="100"/>
  </r>
  <r>
    <x v="0"/>
    <x v="3"/>
    <x v="5"/>
    <n v="30"/>
    <n v="100"/>
  </r>
  <r>
    <x v="0"/>
    <x v="3"/>
    <x v="6"/>
    <n v="30"/>
    <n v="100"/>
  </r>
  <r>
    <x v="0"/>
    <x v="3"/>
    <x v="7"/>
    <n v="15"/>
    <n v="100"/>
  </r>
  <r>
    <x v="0"/>
    <x v="3"/>
    <x v="8"/>
    <n v="10"/>
    <n v="95"/>
  </r>
  <r>
    <x v="0"/>
    <x v="4"/>
    <x v="0"/>
    <n v="60"/>
    <n v="100"/>
  </r>
  <r>
    <x v="0"/>
    <x v="4"/>
    <x v="1"/>
    <n v="60"/>
    <n v="100"/>
  </r>
  <r>
    <x v="0"/>
    <x v="4"/>
    <x v="2"/>
    <n v="60"/>
    <n v="100"/>
  </r>
  <r>
    <x v="0"/>
    <x v="4"/>
    <x v="3"/>
    <n v="40"/>
    <n v="100"/>
  </r>
  <r>
    <x v="0"/>
    <x v="4"/>
    <x v="4"/>
    <n v="30"/>
    <n v="90"/>
  </r>
  <r>
    <x v="0"/>
    <x v="4"/>
    <x v="5"/>
    <n v="20"/>
    <n v="80"/>
  </r>
  <r>
    <x v="0"/>
    <x v="4"/>
    <x v="6"/>
    <n v="20"/>
    <n v="80"/>
  </r>
  <r>
    <x v="0"/>
    <x v="4"/>
    <x v="7"/>
    <n v="15"/>
    <n v="75"/>
  </r>
  <r>
    <x v="0"/>
    <x v="4"/>
    <x v="8"/>
    <n v="10"/>
    <n v="70"/>
  </r>
  <r>
    <x v="0"/>
    <x v="5"/>
    <x v="0"/>
    <n v="40"/>
    <n v="100"/>
  </r>
  <r>
    <x v="0"/>
    <x v="5"/>
    <x v="1"/>
    <n v="40"/>
    <n v="95"/>
  </r>
  <r>
    <x v="0"/>
    <x v="5"/>
    <x v="2"/>
    <n v="25"/>
    <n v="55"/>
  </r>
  <r>
    <x v="0"/>
    <x v="5"/>
    <x v="3"/>
    <n v="30"/>
    <n v="80"/>
  </r>
  <r>
    <x v="0"/>
    <x v="5"/>
    <x v="4"/>
    <n v="35"/>
    <n v="95"/>
  </r>
  <r>
    <x v="0"/>
    <x v="5"/>
    <x v="5"/>
    <n v="30"/>
    <n v="70"/>
  </r>
  <r>
    <x v="0"/>
    <x v="5"/>
    <x v="6"/>
    <n v="10"/>
    <n v="90"/>
  </r>
  <r>
    <x v="0"/>
    <x v="5"/>
    <x v="7"/>
    <n v="5"/>
    <n v="10"/>
  </r>
  <r>
    <x v="0"/>
    <x v="5"/>
    <x v="8"/>
    <n v="10"/>
    <n v="80"/>
  </r>
  <r>
    <x v="0"/>
    <x v="6"/>
    <x v="0"/>
    <n v="60"/>
    <n v="100"/>
  </r>
  <r>
    <x v="0"/>
    <x v="6"/>
    <x v="1"/>
    <n v="60"/>
    <n v="100"/>
  </r>
  <r>
    <x v="0"/>
    <x v="6"/>
    <x v="2"/>
    <n v="60"/>
    <n v="100"/>
  </r>
  <r>
    <x v="0"/>
    <x v="6"/>
    <x v="3"/>
    <n v="60"/>
    <n v="100"/>
  </r>
  <r>
    <x v="0"/>
    <x v="6"/>
    <x v="4"/>
    <n v="10"/>
    <n v="40"/>
  </r>
  <r>
    <x v="0"/>
    <x v="6"/>
    <x v="5"/>
    <n v="35"/>
    <n v="95"/>
  </r>
  <r>
    <x v="0"/>
    <x v="6"/>
    <x v="6"/>
    <n v="10"/>
    <n v="90"/>
  </r>
  <r>
    <x v="0"/>
    <x v="6"/>
    <x v="7"/>
    <n v="5"/>
    <n v="80"/>
  </r>
  <r>
    <x v="0"/>
    <x v="6"/>
    <x v="8"/>
    <n v="0"/>
    <n v="30"/>
  </r>
  <r>
    <x v="0"/>
    <x v="7"/>
    <x v="0"/>
    <n v="60"/>
    <n v="100"/>
  </r>
  <r>
    <x v="0"/>
    <x v="7"/>
    <x v="1"/>
    <n v="30"/>
    <n v="100"/>
  </r>
  <r>
    <x v="0"/>
    <x v="7"/>
    <x v="2"/>
    <n v="30"/>
    <n v="100"/>
  </r>
  <r>
    <x v="0"/>
    <x v="7"/>
    <x v="3"/>
    <n v="10"/>
    <n v="95"/>
  </r>
  <r>
    <x v="0"/>
    <x v="7"/>
    <x v="4"/>
    <n v="10"/>
    <n v="90"/>
  </r>
  <r>
    <x v="0"/>
    <x v="7"/>
    <x v="5"/>
    <n v="10"/>
    <n v="30"/>
  </r>
  <r>
    <x v="0"/>
    <x v="7"/>
    <x v="6"/>
    <n v="10"/>
    <n v="30"/>
  </r>
  <r>
    <x v="0"/>
    <x v="7"/>
    <x v="7"/>
    <n v="5"/>
    <n v="25"/>
  </r>
  <r>
    <x v="0"/>
    <x v="7"/>
    <x v="8"/>
    <n v="5"/>
    <n v="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2">
  <r>
    <s v="Aynacha Pacoco"/>
    <x v="0"/>
    <x v="0"/>
    <n v="30"/>
    <n v="100"/>
    <n v="0"/>
  </r>
  <r>
    <s v="Aynacha Pacoco"/>
    <x v="0"/>
    <x v="1"/>
    <n v="20"/>
    <n v="95"/>
    <n v="5"/>
  </r>
  <r>
    <s v="Aynacha Pacoco"/>
    <x v="0"/>
    <x v="2"/>
    <n v="10"/>
    <n v="95"/>
    <n v="5"/>
  </r>
  <r>
    <s v="Aynacha Pacoco"/>
    <x v="0"/>
    <x v="3"/>
    <n v="10"/>
    <n v="97"/>
    <n v="3"/>
  </r>
  <r>
    <s v="Aynacha Pacoco"/>
    <x v="0"/>
    <x v="4"/>
    <n v="5"/>
    <n v="95"/>
    <n v="5"/>
  </r>
  <r>
    <s v="Aynacha Pacoco"/>
    <x v="0"/>
    <x v="5"/>
    <n v="5"/>
    <n v="92"/>
    <n v="8"/>
  </r>
  <r>
    <s v="Aynacha Pacoco"/>
    <x v="0"/>
    <x v="6"/>
    <n v="3"/>
    <n v="10"/>
    <n v="90"/>
  </r>
  <r>
    <s v="Aynacha Pacoco"/>
    <x v="0"/>
    <x v="7"/>
    <n v="2"/>
    <n v="5"/>
    <n v="95"/>
  </r>
  <r>
    <s v="Aynacha Pacoco"/>
    <x v="0"/>
    <x v="8"/>
    <n v="2"/>
    <n v="5"/>
    <n v="95"/>
  </r>
  <r>
    <s v="Aynacha Pacoco"/>
    <x v="1"/>
    <x v="0"/>
    <n v="30"/>
    <n v="100"/>
    <n v="20"/>
  </r>
  <r>
    <s v="Aynacha Pacoco"/>
    <x v="1"/>
    <x v="1"/>
    <n v="30"/>
    <n v="100"/>
    <n v="20"/>
  </r>
  <r>
    <s v="Aynacha Pacoco"/>
    <x v="1"/>
    <x v="2"/>
    <n v="20"/>
    <n v="100"/>
    <n v="20"/>
  </r>
  <r>
    <s v="Aynacha Pacoco"/>
    <x v="1"/>
    <x v="3"/>
    <n v="20"/>
    <n v="100"/>
    <n v="20"/>
  </r>
  <r>
    <s v="Aynacha Pacoco"/>
    <x v="1"/>
    <x v="4"/>
    <n v="20"/>
    <n v="70"/>
    <n v="30"/>
  </r>
  <r>
    <s v="Aynacha Pacoco"/>
    <x v="1"/>
    <x v="5"/>
    <n v="20"/>
    <n v="60"/>
    <n v="40"/>
  </r>
  <r>
    <s v="Aynacha Pacoco"/>
    <x v="1"/>
    <x v="6"/>
    <n v="20"/>
    <n v="60"/>
    <n v="40"/>
  </r>
  <r>
    <s v="Aynacha Pacoco"/>
    <x v="1"/>
    <x v="7"/>
    <n v="20"/>
    <n v="50"/>
    <n v="50"/>
  </r>
  <r>
    <s v="Aynacha Pacoco"/>
    <x v="1"/>
    <x v="8"/>
    <n v="20"/>
    <n v="50"/>
    <n v="50"/>
  </r>
  <r>
    <s v="Aynacha Pacoco"/>
    <x v="2"/>
    <x v="0"/>
    <n v="40"/>
    <n v="90"/>
    <n v="10"/>
  </r>
  <r>
    <s v="Aynacha Pacoco"/>
    <x v="2"/>
    <x v="1"/>
    <n v="40"/>
    <n v="80"/>
    <n v="20"/>
  </r>
  <r>
    <s v="Aynacha Pacoco"/>
    <x v="2"/>
    <x v="2"/>
    <n v="30"/>
    <n v="80"/>
    <n v="20"/>
  </r>
  <r>
    <s v="Aynacha Pacoco"/>
    <x v="2"/>
    <x v="3"/>
    <n v="20"/>
    <n v="80"/>
    <n v="20"/>
  </r>
  <r>
    <s v="Aynacha Pacoco"/>
    <x v="2"/>
    <x v="4"/>
    <n v="20"/>
    <n v="70"/>
    <n v="30"/>
  </r>
  <r>
    <s v="Aynacha Pacoco"/>
    <x v="2"/>
    <x v="5"/>
    <n v="20"/>
    <n v="70"/>
    <n v="30"/>
  </r>
  <r>
    <s v="Aynacha Pacoco"/>
    <x v="2"/>
    <x v="6"/>
    <n v="15"/>
    <n v="70"/>
    <n v="30"/>
  </r>
  <r>
    <s v="Aynacha Pacoco"/>
    <x v="2"/>
    <x v="7"/>
    <n v="10"/>
    <n v="65"/>
    <n v="35"/>
  </r>
  <r>
    <s v="Aynacha Pacoco"/>
    <x v="2"/>
    <x v="8"/>
    <n v="5"/>
    <n v="65"/>
    <n v="35"/>
  </r>
  <r>
    <s v="Aynacha Pacoco"/>
    <x v="3"/>
    <x v="0"/>
    <n v="40"/>
    <n v="100"/>
    <n v="0"/>
  </r>
  <r>
    <s v="Aynacha Pacoco"/>
    <x v="3"/>
    <x v="1"/>
    <n v="60"/>
    <n v="100"/>
    <n v="0"/>
  </r>
  <r>
    <s v="Aynacha Pacoco"/>
    <x v="3"/>
    <x v="2"/>
    <n v="40"/>
    <n v="100"/>
    <n v="0"/>
  </r>
  <r>
    <s v="Aynacha Pacoco"/>
    <x v="3"/>
    <x v="3"/>
    <n v="40"/>
    <n v="100"/>
    <n v="0"/>
  </r>
  <r>
    <s v="Aynacha Pacoco"/>
    <x v="3"/>
    <x v="4"/>
    <n v="30"/>
    <n v="100"/>
    <n v="0"/>
  </r>
  <r>
    <s v="Aynacha Pacoco"/>
    <x v="3"/>
    <x v="5"/>
    <n v="30"/>
    <n v="100"/>
    <n v="0"/>
  </r>
  <r>
    <s v="Aynacha Pacoco"/>
    <x v="3"/>
    <x v="6"/>
    <n v="30"/>
    <n v="100"/>
    <n v="0"/>
  </r>
  <r>
    <s v="Aynacha Pacoco"/>
    <x v="3"/>
    <x v="7"/>
    <n v="15"/>
    <n v="100"/>
    <n v="0"/>
  </r>
  <r>
    <s v="Aynacha Pacoco"/>
    <x v="3"/>
    <x v="8"/>
    <n v="10"/>
    <n v="95"/>
    <n v="5"/>
  </r>
  <r>
    <s v="Aynacha Pacoco"/>
    <x v="4"/>
    <x v="0"/>
    <n v="60"/>
    <n v="100"/>
    <n v="0"/>
  </r>
  <r>
    <s v="Aynacha Pacoco"/>
    <x v="4"/>
    <x v="1"/>
    <n v="60"/>
    <n v="100"/>
    <n v="0"/>
  </r>
  <r>
    <s v="Aynacha Pacoco"/>
    <x v="4"/>
    <x v="2"/>
    <n v="60"/>
    <n v="100"/>
    <n v="0"/>
  </r>
  <r>
    <s v="Aynacha Pacoco"/>
    <x v="4"/>
    <x v="3"/>
    <n v="40"/>
    <n v="100"/>
    <n v="0"/>
  </r>
  <r>
    <s v="Aynacha Pacoco"/>
    <x v="4"/>
    <x v="4"/>
    <n v="30"/>
    <n v="90"/>
    <n v="10"/>
  </r>
  <r>
    <s v="Aynacha Pacoco"/>
    <x v="4"/>
    <x v="5"/>
    <n v="20"/>
    <n v="80"/>
    <n v="20"/>
  </r>
  <r>
    <s v="Aynacha Pacoco"/>
    <x v="4"/>
    <x v="6"/>
    <n v="20"/>
    <n v="80"/>
    <n v="20"/>
  </r>
  <r>
    <s v="Aynacha Pacoco"/>
    <x v="4"/>
    <x v="7"/>
    <n v="15"/>
    <n v="75"/>
    <n v="25"/>
  </r>
  <r>
    <s v="Aynacha Pacoco"/>
    <x v="4"/>
    <x v="8"/>
    <n v="10"/>
    <n v="70"/>
    <n v="30"/>
  </r>
  <r>
    <s v="Aynacha Pacoco"/>
    <x v="5"/>
    <x v="0"/>
    <n v="40"/>
    <n v="100"/>
    <n v="0"/>
  </r>
  <r>
    <s v="Aynacha Pacoco"/>
    <x v="5"/>
    <x v="1"/>
    <n v="40"/>
    <n v="95"/>
    <n v="5"/>
  </r>
  <r>
    <s v="Aynacha Pacoco"/>
    <x v="5"/>
    <x v="2"/>
    <n v="25"/>
    <n v="55"/>
    <n v="45"/>
  </r>
  <r>
    <s v="Aynacha Pacoco"/>
    <x v="5"/>
    <x v="3"/>
    <n v="30"/>
    <n v="80"/>
    <n v="20"/>
  </r>
  <r>
    <s v="Aynacha Pacoco"/>
    <x v="5"/>
    <x v="4"/>
    <n v="35"/>
    <n v="95"/>
    <n v="5"/>
  </r>
  <r>
    <s v="Aynacha Pacoco"/>
    <x v="5"/>
    <x v="5"/>
    <n v="30"/>
    <n v="70"/>
    <n v="30"/>
  </r>
  <r>
    <s v="Aynacha Pacoco"/>
    <x v="5"/>
    <x v="6"/>
    <n v="10"/>
    <n v="90"/>
    <n v="10"/>
  </r>
  <r>
    <s v="Aynacha Pacoco"/>
    <x v="5"/>
    <x v="7"/>
    <n v="5"/>
    <n v="10"/>
    <n v="90"/>
  </r>
  <r>
    <s v="Aynacha Pacoco"/>
    <x v="5"/>
    <x v="8"/>
    <n v="10"/>
    <n v="80"/>
    <n v="20"/>
  </r>
  <r>
    <s v="Aynacha Pacoco"/>
    <x v="6"/>
    <x v="0"/>
    <n v="60"/>
    <n v="100"/>
    <n v="0"/>
  </r>
  <r>
    <s v="Aynacha Pacoco"/>
    <x v="6"/>
    <x v="1"/>
    <n v="60"/>
    <n v="100"/>
    <n v="0"/>
  </r>
  <r>
    <s v="Aynacha Pacoco"/>
    <x v="6"/>
    <x v="2"/>
    <n v="60"/>
    <n v="100"/>
    <n v="0"/>
  </r>
  <r>
    <s v="Aynacha Pacoco"/>
    <x v="6"/>
    <x v="3"/>
    <n v="60"/>
    <n v="100"/>
    <n v="0"/>
  </r>
  <r>
    <s v="Aynacha Pacoco"/>
    <x v="6"/>
    <x v="4"/>
    <n v="10"/>
    <n v="40"/>
    <n v="60"/>
  </r>
  <r>
    <s v="Aynacha Pacoco"/>
    <x v="6"/>
    <x v="5"/>
    <n v="35"/>
    <n v="95"/>
    <n v="5"/>
  </r>
  <r>
    <s v="Aynacha Pacoco"/>
    <x v="6"/>
    <x v="6"/>
    <n v="10"/>
    <n v="90"/>
    <n v="10"/>
  </r>
  <r>
    <s v="Aynacha Pacoco"/>
    <x v="6"/>
    <x v="7"/>
    <n v="5"/>
    <n v="80"/>
    <n v="20"/>
  </r>
  <r>
    <s v="Aynacha Pacoco"/>
    <x v="6"/>
    <x v="8"/>
    <n v="0"/>
    <n v="30"/>
    <n v="70"/>
  </r>
  <r>
    <s v="Aynacha Pacoco"/>
    <x v="7"/>
    <x v="0"/>
    <n v="60"/>
    <n v="100"/>
    <n v="0"/>
  </r>
  <r>
    <s v="Aynacha Pacoco"/>
    <x v="7"/>
    <x v="1"/>
    <n v="30"/>
    <n v="100"/>
    <n v="0"/>
  </r>
  <r>
    <s v="Aynacha Pacoco"/>
    <x v="7"/>
    <x v="2"/>
    <n v="30"/>
    <n v="100"/>
    <n v="0"/>
  </r>
  <r>
    <s v="Aynacha Pacoco"/>
    <x v="7"/>
    <x v="3"/>
    <n v="10"/>
    <n v="95"/>
    <n v="5"/>
  </r>
  <r>
    <s v="Aynacha Pacoco"/>
    <x v="7"/>
    <x v="4"/>
    <n v="10"/>
    <n v="90"/>
    <n v="10"/>
  </r>
  <r>
    <s v="Aynacha Pacoco"/>
    <x v="7"/>
    <x v="5"/>
    <n v="10"/>
    <n v="30"/>
    <n v="70"/>
  </r>
  <r>
    <s v="Aynacha Pacoco"/>
    <x v="7"/>
    <x v="6"/>
    <n v="10"/>
    <n v="30"/>
    <n v="70"/>
  </r>
  <r>
    <s v="Aynacha Pacoco"/>
    <x v="7"/>
    <x v="7"/>
    <n v="5"/>
    <n v="25"/>
    <n v="75"/>
  </r>
  <r>
    <s v="Aynacha Pacoco"/>
    <x v="7"/>
    <x v="8"/>
    <n v="5"/>
    <n v="30"/>
    <n v="7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n v="81"/>
  </r>
  <r>
    <x v="0"/>
    <x v="1"/>
    <n v="376"/>
  </r>
  <r>
    <x v="0"/>
    <x v="2"/>
    <n v="169"/>
  </r>
  <r>
    <x v="0"/>
    <x v="3"/>
    <n v="282"/>
  </r>
  <r>
    <x v="0"/>
    <x v="4"/>
    <n v="155"/>
  </r>
  <r>
    <x v="0"/>
    <x v="5"/>
    <n v="200"/>
  </r>
  <r>
    <x v="0"/>
    <x v="6"/>
    <n v="315"/>
  </r>
  <r>
    <x v="0"/>
    <x v="7"/>
    <n v="343"/>
  </r>
  <r>
    <x v="0"/>
    <x v="8"/>
    <n v="315"/>
  </r>
  <r>
    <x v="1"/>
    <x v="9"/>
    <n v="184"/>
  </r>
  <r>
    <x v="1"/>
    <x v="10"/>
    <n v="243"/>
  </r>
  <r>
    <x v="1"/>
    <x v="11"/>
    <n v="528"/>
  </r>
  <r>
    <x v="1"/>
    <x v="12"/>
    <n v="391"/>
  </r>
  <r>
    <x v="1"/>
    <x v="13"/>
    <n v="612"/>
  </r>
  <r>
    <x v="1"/>
    <x v="14"/>
    <n v="262"/>
  </r>
  <r>
    <x v="1"/>
    <x v="15"/>
    <n v="612"/>
  </r>
  <r>
    <x v="1"/>
    <x v="16"/>
    <n v="413"/>
  </r>
  <r>
    <x v="2"/>
    <x v="17"/>
    <n v="140"/>
  </r>
  <r>
    <x v="2"/>
    <x v="18"/>
    <n v="322"/>
  </r>
  <r>
    <x v="2"/>
    <x v="19"/>
    <n v="126"/>
  </r>
  <r>
    <x v="2"/>
    <x v="20"/>
    <n v="216"/>
  </r>
  <r>
    <x v="2"/>
    <x v="21"/>
    <n v="126"/>
  </r>
  <r>
    <x v="2"/>
    <x v="22"/>
    <n v="84"/>
  </r>
  <r>
    <x v="2"/>
    <x v="23"/>
    <n v="66"/>
  </r>
  <r>
    <x v="2"/>
    <x v="24"/>
    <n v="248"/>
  </r>
  <r>
    <x v="2"/>
    <x v="25"/>
    <n v="1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6">
  <r>
    <x v="0"/>
    <x v="0"/>
    <x v="0"/>
    <n v="0.24"/>
    <n v="0.23"/>
    <n v="0.23499999999999999"/>
    <n v="4"/>
    <s v="raíz adventicia"/>
  </r>
  <r>
    <x v="0"/>
    <x v="0"/>
    <x v="0"/>
    <n v="0.33"/>
    <n v="0.26"/>
    <n v="0.29500000000000004"/>
    <m/>
    <m/>
  </r>
  <r>
    <x v="0"/>
    <x v="0"/>
    <x v="0"/>
    <n v="0.31"/>
    <n v="0.28000000000000003"/>
    <n v="0.29500000000000004"/>
    <m/>
    <m/>
  </r>
  <r>
    <x v="0"/>
    <x v="0"/>
    <x v="0"/>
    <n v="0.35"/>
    <n v="0.34"/>
    <n v="0.34499999999999997"/>
    <m/>
    <m/>
  </r>
  <r>
    <x v="0"/>
    <x v="0"/>
    <x v="0"/>
    <n v="0.38"/>
    <n v="0.32"/>
    <n v="0.35"/>
    <m/>
    <m/>
  </r>
  <r>
    <x v="0"/>
    <x v="0"/>
    <x v="0"/>
    <n v="0.28999999999999998"/>
    <n v="0.23"/>
    <n v="0.26"/>
    <m/>
    <m/>
  </r>
  <r>
    <x v="0"/>
    <x v="0"/>
    <x v="0"/>
    <n v="0.28000000000000003"/>
    <n v="0.27"/>
    <n v="0.27500000000000002"/>
    <m/>
    <m/>
  </r>
  <r>
    <x v="0"/>
    <x v="0"/>
    <x v="0"/>
    <n v="0.33"/>
    <n v="0.26"/>
    <n v="0.29500000000000004"/>
    <m/>
    <m/>
  </r>
  <r>
    <x v="0"/>
    <x v="0"/>
    <x v="0"/>
    <n v="0.32"/>
    <n v="0.31"/>
    <n v="0.315"/>
    <m/>
    <m/>
  </r>
  <r>
    <x v="0"/>
    <x v="1"/>
    <x v="0"/>
    <n v="0.3"/>
    <n v="0.3"/>
    <n v="0.3"/>
    <n v="4.5"/>
    <s v="raíz adventicia"/>
  </r>
  <r>
    <x v="0"/>
    <x v="1"/>
    <x v="0"/>
    <n v="0.4"/>
    <n v="0.37"/>
    <n v="0.38500000000000001"/>
    <m/>
    <m/>
  </r>
  <r>
    <x v="0"/>
    <x v="1"/>
    <x v="0"/>
    <n v="0.61"/>
    <n v="0.41"/>
    <n v="0.51"/>
    <m/>
    <m/>
  </r>
  <r>
    <x v="0"/>
    <x v="1"/>
    <x v="0"/>
    <n v="0.45"/>
    <n v="0.25"/>
    <n v="0.35"/>
    <m/>
    <m/>
  </r>
  <r>
    <x v="0"/>
    <x v="1"/>
    <x v="0"/>
    <n v="0.43"/>
    <n v="0.25"/>
    <n v="0.33999999999999997"/>
    <m/>
    <m/>
  </r>
  <r>
    <x v="0"/>
    <x v="1"/>
    <x v="0"/>
    <n v="0.54"/>
    <n v="0.53"/>
    <n v="0.53500000000000003"/>
    <m/>
    <m/>
  </r>
  <r>
    <x v="0"/>
    <x v="1"/>
    <x v="0"/>
    <n v="0.25"/>
    <n v="0.24"/>
    <n v="0.245"/>
    <m/>
    <m/>
  </r>
  <r>
    <x v="0"/>
    <x v="1"/>
    <x v="0"/>
    <n v="0.37"/>
    <n v="0.33"/>
    <n v="0.35"/>
    <m/>
    <m/>
  </r>
  <r>
    <x v="0"/>
    <x v="1"/>
    <x v="0"/>
    <n v="0.33"/>
    <n v="0.3"/>
    <n v="0.315"/>
    <m/>
    <m/>
  </r>
  <r>
    <x v="0"/>
    <x v="1"/>
    <x v="0"/>
    <n v="0.74"/>
    <n v="0.6"/>
    <n v="0.66999999999999993"/>
    <m/>
    <m/>
  </r>
  <r>
    <x v="0"/>
    <x v="1"/>
    <x v="0"/>
    <n v="0.22"/>
    <n v="0.21"/>
    <n v="0.215"/>
    <m/>
    <m/>
  </r>
  <r>
    <x v="0"/>
    <x v="1"/>
    <x v="0"/>
    <n v="0.12"/>
    <n v="0.1"/>
    <n v="0.11"/>
    <m/>
    <m/>
  </r>
  <r>
    <x v="0"/>
    <x v="2"/>
    <x v="1"/>
    <n v="4.76"/>
    <n v="1.56"/>
    <n v="3.16"/>
    <n v="6"/>
    <s v="crece verticalmente"/>
  </r>
  <r>
    <x v="0"/>
    <x v="2"/>
    <x v="1"/>
    <n v="6.77"/>
    <n v="1.29"/>
    <n v="4.0299999999999994"/>
    <m/>
    <m/>
  </r>
  <r>
    <x v="0"/>
    <x v="2"/>
    <x v="1"/>
    <n v="3.17"/>
    <n v="2.5499999999999998"/>
    <n v="2.86"/>
    <m/>
    <m/>
  </r>
  <r>
    <x v="0"/>
    <x v="2"/>
    <x v="1"/>
    <n v="5.27"/>
    <n v="1.82"/>
    <n v="3.5449999999999999"/>
    <m/>
    <m/>
  </r>
  <r>
    <x v="0"/>
    <x v="2"/>
    <x v="1"/>
    <n v="5.08"/>
    <n v="0.95"/>
    <n v="3.0150000000000001"/>
    <m/>
    <m/>
  </r>
  <r>
    <x v="0"/>
    <x v="2"/>
    <x v="1"/>
    <n v="7.58"/>
    <n v="2.29"/>
    <n v="4.9350000000000005"/>
    <m/>
    <m/>
  </r>
  <r>
    <x v="0"/>
    <x v="2"/>
    <x v="1"/>
    <n v="5.79"/>
    <n v="1.29"/>
    <n v="3.54"/>
    <m/>
    <m/>
  </r>
  <r>
    <x v="0"/>
    <x v="2"/>
    <x v="1"/>
    <n v="4.32"/>
    <n v="2.13"/>
    <n v="3.2250000000000001"/>
    <m/>
    <m/>
  </r>
  <r>
    <x v="0"/>
    <x v="2"/>
    <x v="1"/>
    <n v="6.5"/>
    <n v="1.37"/>
    <n v="3.9350000000000001"/>
    <m/>
    <m/>
  </r>
  <r>
    <x v="0"/>
    <x v="2"/>
    <x v="1"/>
    <n v="7.64"/>
    <n v="2.13"/>
    <n v="4.8849999999999998"/>
    <m/>
    <m/>
  </r>
  <r>
    <x v="0"/>
    <x v="2"/>
    <x v="1"/>
    <n v="3.01"/>
    <n v="2.54"/>
    <n v="2.7749999999999999"/>
    <m/>
    <m/>
  </r>
  <r>
    <x v="0"/>
    <x v="2"/>
    <x v="1"/>
    <n v="5.59"/>
    <n v="1.7"/>
    <n v="3.645"/>
    <m/>
    <m/>
  </r>
  <r>
    <x v="0"/>
    <x v="3"/>
    <x v="2"/>
    <n v="0.38"/>
    <n v="0.1"/>
    <n v="0.24"/>
    <n v="3"/>
    <s v="raíz primaria y con rizomas"/>
  </r>
  <r>
    <x v="0"/>
    <x v="3"/>
    <x v="2"/>
    <n v="1.03"/>
    <n v="0.77"/>
    <n v="0.9"/>
    <m/>
    <m/>
  </r>
  <r>
    <x v="0"/>
    <x v="3"/>
    <x v="2"/>
    <n v="0.62"/>
    <n v="0.59"/>
    <n v="0.60499999999999998"/>
    <m/>
    <m/>
  </r>
  <r>
    <x v="0"/>
    <x v="3"/>
    <x v="2"/>
    <n v="0.63"/>
    <n v="0.61"/>
    <n v="0.62"/>
    <m/>
    <m/>
  </r>
  <r>
    <x v="0"/>
    <x v="0"/>
    <x v="2"/>
    <n v="0.38"/>
    <n v="0.32"/>
    <n v="0.35"/>
    <n v="4"/>
    <s v="raíz adventicia"/>
  </r>
  <r>
    <x v="0"/>
    <x v="0"/>
    <x v="2"/>
    <n v="0.47"/>
    <n v="0.18"/>
    <n v="0.32499999999999996"/>
    <m/>
    <m/>
  </r>
  <r>
    <x v="0"/>
    <x v="0"/>
    <x v="2"/>
    <n v="0.24"/>
    <n v="0.19"/>
    <n v="0.215"/>
    <m/>
    <m/>
  </r>
  <r>
    <x v="0"/>
    <x v="0"/>
    <x v="2"/>
    <n v="0.95"/>
    <n v="0.92"/>
    <n v="0.93500000000000005"/>
    <m/>
    <m/>
  </r>
  <r>
    <x v="0"/>
    <x v="0"/>
    <x v="2"/>
    <n v="0.23"/>
    <n v="0.18"/>
    <n v="0.20500000000000002"/>
    <m/>
    <m/>
  </r>
  <r>
    <x v="0"/>
    <x v="0"/>
    <x v="2"/>
    <n v="0.24"/>
    <n v="0.22"/>
    <n v="0.22999999999999998"/>
    <m/>
    <m/>
  </r>
  <r>
    <x v="0"/>
    <x v="0"/>
    <x v="2"/>
    <n v="0.32"/>
    <n v="0.24"/>
    <n v="0.28000000000000003"/>
    <m/>
    <m/>
  </r>
  <r>
    <x v="0"/>
    <x v="0"/>
    <x v="2"/>
    <n v="0.23"/>
    <n v="0.22"/>
    <n v="0.22500000000000001"/>
    <m/>
    <m/>
  </r>
  <r>
    <x v="0"/>
    <x v="0"/>
    <x v="2"/>
    <n v="0.19"/>
    <n v="0.17"/>
    <n v="0.18"/>
    <m/>
    <m/>
  </r>
  <r>
    <x v="0"/>
    <x v="0"/>
    <x v="2"/>
    <n v="0.17"/>
    <n v="0.17"/>
    <n v="0.17"/>
    <m/>
    <m/>
  </r>
  <r>
    <x v="0"/>
    <x v="4"/>
    <x v="3"/>
    <n v="3.67"/>
    <n v="1.68"/>
    <n v="2.6749999999999998"/>
    <n v="7"/>
    <s v="no es profundo, 4 cm de hojas, luego raíces casi horizontales"/>
  </r>
  <r>
    <x v="0"/>
    <x v="4"/>
    <x v="3"/>
    <n v="2.11"/>
    <n v="1.56"/>
    <n v="1.835"/>
    <m/>
    <m/>
  </r>
  <r>
    <x v="0"/>
    <x v="4"/>
    <x v="3"/>
    <n v="2.2599999999999998"/>
    <n v="1.59"/>
    <n v="1.9249999999999998"/>
    <m/>
    <m/>
  </r>
  <r>
    <x v="0"/>
    <x v="4"/>
    <x v="3"/>
    <n v="1.99"/>
    <n v="1.88"/>
    <n v="1.9350000000000001"/>
    <m/>
    <m/>
  </r>
  <r>
    <x v="0"/>
    <x v="4"/>
    <x v="3"/>
    <n v="1.59"/>
    <n v="1.37"/>
    <n v="1.48"/>
    <m/>
    <m/>
  </r>
  <r>
    <x v="0"/>
    <x v="4"/>
    <x v="3"/>
    <n v="3.62"/>
    <n v="2.58"/>
    <n v="3.1"/>
    <m/>
    <m/>
  </r>
  <r>
    <x v="0"/>
    <x v="4"/>
    <x v="3"/>
    <n v="1.49"/>
    <n v="1.1599999999999999"/>
    <n v="1.325"/>
    <m/>
    <m/>
  </r>
  <r>
    <x v="0"/>
    <x v="4"/>
    <x v="3"/>
    <n v="1.05"/>
    <n v="0.81"/>
    <n v="0.93"/>
    <m/>
    <m/>
  </r>
  <r>
    <x v="0"/>
    <x v="4"/>
    <x v="3"/>
    <n v="1.01"/>
    <n v="0.95"/>
    <n v="0.98"/>
    <m/>
    <m/>
  </r>
  <r>
    <x v="0"/>
    <x v="4"/>
    <x v="3"/>
    <n v="1.35"/>
    <n v="0.93"/>
    <n v="1.1400000000000001"/>
    <m/>
    <m/>
  </r>
  <r>
    <x v="0"/>
    <x v="4"/>
    <x v="3"/>
    <n v="1.19"/>
    <n v="1.17"/>
    <n v="1.18"/>
    <m/>
    <m/>
  </r>
  <r>
    <x v="1"/>
    <x v="4"/>
    <x v="4"/>
    <n v="11.9"/>
    <n v="8.31"/>
    <n v="10.105"/>
    <m/>
    <m/>
  </r>
  <r>
    <x v="1"/>
    <x v="4"/>
    <x v="4"/>
    <n v="6.8"/>
    <n v="4.5"/>
    <n v="5.65"/>
    <m/>
    <m/>
  </r>
  <r>
    <x v="1"/>
    <x v="4"/>
    <x v="4"/>
    <n v="7.47"/>
    <n v="2.61"/>
    <n v="5.04"/>
    <m/>
    <m/>
  </r>
  <r>
    <x v="1"/>
    <x v="4"/>
    <x v="4"/>
    <n v="7.2"/>
    <n v="4.49"/>
    <n v="5.8450000000000006"/>
    <m/>
    <m/>
  </r>
  <r>
    <x v="1"/>
    <x v="4"/>
    <x v="4"/>
    <n v="4.67"/>
    <n v="4.2"/>
    <n v="4.4350000000000005"/>
    <m/>
    <m/>
  </r>
  <r>
    <x v="1"/>
    <x v="4"/>
    <x v="4"/>
    <n v="8.36"/>
    <n v="6.51"/>
    <n v="7.4349999999999996"/>
    <m/>
    <m/>
  </r>
  <r>
    <x v="1"/>
    <x v="4"/>
    <x v="4"/>
    <n v="9.1199999999999992"/>
    <n v="5.77"/>
    <n v="7.4449999999999994"/>
    <m/>
    <m/>
  </r>
  <r>
    <x v="1"/>
    <x v="4"/>
    <x v="4"/>
    <n v="8.01"/>
    <n v="5.98"/>
    <n v="6.9950000000000001"/>
    <m/>
    <m/>
  </r>
  <r>
    <x v="1"/>
    <x v="4"/>
    <x v="4"/>
    <n v="7.02"/>
    <n v="6.82"/>
    <n v="6.92"/>
    <m/>
    <m/>
  </r>
  <r>
    <x v="1"/>
    <x v="4"/>
    <x v="4"/>
    <n v="10.35"/>
    <n v="4.4800000000000004"/>
    <n v="7.415"/>
    <m/>
    <m/>
  </r>
  <r>
    <x v="1"/>
    <x v="4"/>
    <x v="4"/>
    <n v="8.92"/>
    <n v="6.19"/>
    <n v="7.5549999999999997"/>
    <m/>
    <m/>
  </r>
  <r>
    <x v="1"/>
    <x v="4"/>
    <x v="4"/>
    <n v="5.38"/>
    <n v="4.41"/>
    <n v="4.8949999999999996"/>
    <m/>
    <m/>
  </r>
  <r>
    <x v="1"/>
    <x v="4"/>
    <x v="4"/>
    <n v="4.76"/>
    <n v="4.3"/>
    <n v="4.5299999999999994"/>
    <m/>
    <m/>
  </r>
  <r>
    <x v="1"/>
    <x v="4"/>
    <x v="5"/>
    <n v="5.6"/>
    <n v="1.8"/>
    <n v="3.6999999999999997"/>
    <m/>
    <m/>
  </r>
  <r>
    <x v="1"/>
    <x v="4"/>
    <x v="5"/>
    <n v="6.01"/>
    <n v="4.58"/>
    <n v="5.2949999999999999"/>
    <m/>
    <m/>
  </r>
  <r>
    <x v="1"/>
    <x v="4"/>
    <x v="5"/>
    <n v="4.1100000000000003"/>
    <n v="3.51"/>
    <n v="3.81"/>
    <m/>
    <m/>
  </r>
  <r>
    <x v="1"/>
    <x v="4"/>
    <x v="5"/>
    <n v="6.65"/>
    <n v="5.97"/>
    <n v="6.3100000000000005"/>
    <m/>
    <m/>
  </r>
  <r>
    <x v="1"/>
    <x v="4"/>
    <x v="5"/>
    <n v="3.44"/>
    <n v="3.33"/>
    <n v="3.3849999999999998"/>
    <m/>
    <m/>
  </r>
  <r>
    <x v="1"/>
    <x v="4"/>
    <x v="5"/>
    <n v="6.4"/>
    <n v="4.8"/>
    <n v="5.6"/>
    <m/>
    <m/>
  </r>
  <r>
    <x v="1"/>
    <x v="4"/>
    <x v="5"/>
    <n v="9.83"/>
    <n v="5.95"/>
    <n v="7.8900000000000006"/>
    <m/>
    <m/>
  </r>
  <r>
    <x v="1"/>
    <x v="4"/>
    <x v="5"/>
    <n v="8.7100000000000009"/>
    <n v="4.47"/>
    <n v="6.59"/>
    <m/>
    <m/>
  </r>
  <r>
    <x v="1"/>
    <x v="4"/>
    <x v="5"/>
    <n v="2.76"/>
    <n v="2.34"/>
    <n v="2.5499999999999998"/>
    <m/>
    <m/>
  </r>
  <r>
    <x v="1"/>
    <x v="4"/>
    <x v="5"/>
    <n v="3.88"/>
    <n v="3.44"/>
    <n v="3.66"/>
    <m/>
    <m/>
  </r>
  <r>
    <x v="1"/>
    <x v="4"/>
    <x v="6"/>
    <n v="10.58"/>
    <n v="2.57"/>
    <n v="6.5750000000000002"/>
    <m/>
    <m/>
  </r>
  <r>
    <x v="1"/>
    <x v="4"/>
    <x v="6"/>
    <n v="10.76"/>
    <n v="3.2"/>
    <n v="6.98"/>
    <m/>
    <m/>
  </r>
  <r>
    <x v="1"/>
    <x v="4"/>
    <x v="6"/>
    <n v="9.5299999999999994"/>
    <n v="3.47"/>
    <n v="6.5"/>
    <m/>
    <m/>
  </r>
  <r>
    <x v="1"/>
    <x v="4"/>
    <x v="6"/>
    <n v="6.46"/>
    <n v="4.4800000000000004"/>
    <n v="5.4700000000000006"/>
    <m/>
    <m/>
  </r>
  <r>
    <x v="1"/>
    <x v="4"/>
    <x v="6"/>
    <n v="6.22"/>
    <n v="2.5099999999999998"/>
    <n v="4.3650000000000002"/>
    <m/>
    <m/>
  </r>
  <r>
    <x v="1"/>
    <x v="4"/>
    <x v="6"/>
    <n v="9.9499999999999993"/>
    <n v="3.43"/>
    <n v="6.6899999999999995"/>
    <m/>
    <m/>
  </r>
  <r>
    <x v="1"/>
    <x v="4"/>
    <x v="6"/>
    <n v="8.16"/>
    <n v="5.8"/>
    <n v="6.98"/>
    <m/>
    <m/>
  </r>
  <r>
    <x v="1"/>
    <x v="4"/>
    <x v="6"/>
    <n v="7.46"/>
    <n v="4.9400000000000004"/>
    <n v="6.2"/>
    <m/>
    <m/>
  </r>
  <r>
    <x v="1"/>
    <x v="4"/>
    <x v="6"/>
    <n v="7.14"/>
    <n v="6"/>
    <n v="6.57"/>
    <m/>
    <m/>
  </r>
  <r>
    <x v="1"/>
    <x v="4"/>
    <x v="6"/>
    <n v="5.22"/>
    <n v="4.7300000000000004"/>
    <n v="4.9749999999999996"/>
    <m/>
    <m/>
  </r>
  <r>
    <x v="1"/>
    <x v="4"/>
    <x v="6"/>
    <n v="10.45"/>
    <n v="2.72"/>
    <n v="6.585"/>
    <m/>
    <m/>
  </r>
  <r>
    <x v="1"/>
    <x v="4"/>
    <x v="7"/>
    <n v="8.1999999999999993"/>
    <n v="3.72"/>
    <n v="5.96"/>
    <m/>
    <m/>
  </r>
  <r>
    <x v="1"/>
    <x v="4"/>
    <x v="7"/>
    <n v="4.8099999999999996"/>
    <n v="4.0999999999999996"/>
    <n v="4.4550000000000001"/>
    <m/>
    <m/>
  </r>
  <r>
    <x v="1"/>
    <x v="4"/>
    <x v="7"/>
    <n v="7.72"/>
    <n v="4.97"/>
    <n v="6.3449999999999998"/>
    <m/>
    <m/>
  </r>
  <r>
    <x v="1"/>
    <x v="4"/>
    <x v="7"/>
    <n v="7.03"/>
    <n v="6.53"/>
    <n v="6.78"/>
    <m/>
    <m/>
  </r>
  <r>
    <x v="1"/>
    <x v="4"/>
    <x v="7"/>
    <n v="4.99"/>
    <n v="4.84"/>
    <n v="4.915"/>
    <m/>
    <m/>
  </r>
  <r>
    <x v="1"/>
    <x v="4"/>
    <x v="7"/>
    <n v="10.63"/>
    <n v="8.44"/>
    <n v="9.5350000000000001"/>
    <m/>
    <m/>
  </r>
  <r>
    <x v="1"/>
    <x v="4"/>
    <x v="7"/>
    <n v="5.75"/>
    <n v="4.24"/>
    <n v="4.9950000000000001"/>
    <m/>
    <m/>
  </r>
  <r>
    <x v="1"/>
    <x v="4"/>
    <x v="7"/>
    <n v="12.67"/>
    <n v="6.67"/>
    <n v="9.67"/>
    <m/>
    <m/>
  </r>
  <r>
    <x v="1"/>
    <x v="4"/>
    <x v="7"/>
    <n v="7.74"/>
    <n v="6.65"/>
    <n v="7.1950000000000003"/>
    <m/>
    <m/>
  </r>
  <r>
    <x v="1"/>
    <x v="4"/>
    <x v="7"/>
    <n v="6.49"/>
    <n v="4.6399999999999997"/>
    <n v="5.5649999999999995"/>
    <m/>
    <m/>
  </r>
  <r>
    <x v="1"/>
    <x v="4"/>
    <x v="8"/>
    <n v="4.42"/>
    <n v="3.73"/>
    <n v="4.0750000000000002"/>
    <m/>
    <m/>
  </r>
  <r>
    <x v="1"/>
    <x v="4"/>
    <x v="8"/>
    <n v="8.5"/>
    <n v="5.66"/>
    <n v="7.08"/>
    <m/>
    <m/>
  </r>
  <r>
    <x v="1"/>
    <x v="4"/>
    <x v="8"/>
    <n v="6.16"/>
    <n v="2.2400000000000002"/>
    <n v="4.2"/>
    <m/>
    <m/>
  </r>
  <r>
    <x v="1"/>
    <x v="4"/>
    <x v="8"/>
    <n v="7.1"/>
    <n v="6.24"/>
    <n v="6.67"/>
    <m/>
    <m/>
  </r>
  <r>
    <x v="1"/>
    <x v="4"/>
    <x v="8"/>
    <n v="6.16"/>
    <n v="5.28"/>
    <n v="5.7200000000000006"/>
    <m/>
    <m/>
  </r>
  <r>
    <x v="1"/>
    <x v="4"/>
    <x v="8"/>
    <n v="7.36"/>
    <n v="4.03"/>
    <n v="5.6950000000000003"/>
    <m/>
    <m/>
  </r>
  <r>
    <x v="1"/>
    <x v="4"/>
    <x v="8"/>
    <n v="7"/>
    <n v="5.5"/>
    <n v="6.25"/>
    <m/>
    <m/>
  </r>
  <r>
    <x v="1"/>
    <x v="4"/>
    <x v="8"/>
    <n v="8.6"/>
    <n v="4.26"/>
    <n v="6.43"/>
    <m/>
    <m/>
  </r>
  <r>
    <x v="1"/>
    <x v="4"/>
    <x v="8"/>
    <n v="6.48"/>
    <n v="5.03"/>
    <n v="5.7550000000000008"/>
    <m/>
    <m/>
  </r>
  <r>
    <x v="1"/>
    <x v="4"/>
    <x v="8"/>
    <n v="4.0599999999999996"/>
    <n v="3.37"/>
    <n v="3.7149999999999999"/>
    <m/>
    <m/>
  </r>
  <r>
    <x v="1"/>
    <x v="4"/>
    <x v="8"/>
    <n v="3.92"/>
    <n v="2.76"/>
    <n v="3.34"/>
    <m/>
    <m/>
  </r>
  <r>
    <x v="1"/>
    <x v="4"/>
    <x v="9"/>
    <n v="5.25"/>
    <n v="3.18"/>
    <n v="4.2149999999999999"/>
    <m/>
    <m/>
  </r>
  <r>
    <x v="1"/>
    <x v="4"/>
    <x v="9"/>
    <n v="2"/>
    <n v="1.57"/>
    <n v="1.7850000000000001"/>
    <m/>
    <m/>
  </r>
  <r>
    <x v="1"/>
    <x v="4"/>
    <x v="9"/>
    <n v="5.08"/>
    <n v="3.77"/>
    <n v="4.4249999999999998"/>
    <m/>
    <m/>
  </r>
  <r>
    <x v="1"/>
    <x v="4"/>
    <x v="9"/>
    <n v="3.78"/>
    <n v="3.5"/>
    <n v="3.6399999999999997"/>
    <m/>
    <m/>
  </r>
  <r>
    <x v="1"/>
    <x v="4"/>
    <x v="9"/>
    <n v="4.5199999999999996"/>
    <n v="4.47"/>
    <n v="4.4949999999999992"/>
    <m/>
    <m/>
  </r>
  <r>
    <x v="1"/>
    <x v="4"/>
    <x v="9"/>
    <n v="2.97"/>
    <n v="2.86"/>
    <n v="2.915"/>
    <m/>
    <m/>
  </r>
  <r>
    <x v="1"/>
    <x v="4"/>
    <x v="9"/>
    <n v="5.47"/>
    <n v="1.96"/>
    <n v="3.7149999999999999"/>
    <m/>
    <m/>
  </r>
  <r>
    <x v="1"/>
    <x v="4"/>
    <x v="9"/>
    <n v="2.92"/>
    <n v="1.53"/>
    <n v="2.2250000000000001"/>
    <m/>
    <m/>
  </r>
  <r>
    <x v="1"/>
    <x v="4"/>
    <x v="9"/>
    <n v="4.45"/>
    <n v="2.5099999999999998"/>
    <n v="3.48"/>
    <m/>
    <m/>
  </r>
  <r>
    <x v="1"/>
    <x v="4"/>
    <x v="9"/>
    <n v="3.88"/>
    <n v="2.77"/>
    <n v="3.3250000000000002"/>
    <m/>
    <m/>
  </r>
  <r>
    <x v="1"/>
    <x v="4"/>
    <x v="9"/>
    <n v="4.3099999999999996"/>
    <n v="2.62"/>
    <n v="3.4649999999999999"/>
    <m/>
    <m/>
  </r>
  <r>
    <x v="1"/>
    <x v="4"/>
    <x v="10"/>
    <n v="6.07"/>
    <n v="4.21"/>
    <n v="5.1400000000000006"/>
    <m/>
    <m/>
  </r>
  <r>
    <x v="1"/>
    <x v="4"/>
    <x v="10"/>
    <n v="4.58"/>
    <n v="3.02"/>
    <n v="3.8"/>
    <m/>
    <m/>
  </r>
  <r>
    <x v="1"/>
    <x v="4"/>
    <x v="10"/>
    <n v="4.05"/>
    <n v="2.56"/>
    <n v="3.3049999999999997"/>
    <m/>
    <m/>
  </r>
  <r>
    <x v="1"/>
    <x v="4"/>
    <x v="10"/>
    <n v="4.5599999999999996"/>
    <n v="3.71"/>
    <n v="4.1349999999999998"/>
    <m/>
    <m/>
  </r>
  <r>
    <x v="1"/>
    <x v="4"/>
    <x v="10"/>
    <n v="5.0599999999999996"/>
    <n v="4.59"/>
    <n v="4.8249999999999993"/>
    <m/>
    <m/>
  </r>
  <r>
    <x v="1"/>
    <x v="4"/>
    <x v="10"/>
    <n v="5.35"/>
    <n v="3.86"/>
    <n v="4.6049999999999995"/>
    <m/>
    <m/>
  </r>
  <r>
    <x v="1"/>
    <x v="4"/>
    <x v="10"/>
    <n v="5.17"/>
    <n v="4.3099999999999996"/>
    <n v="4.74"/>
    <m/>
    <m/>
  </r>
  <r>
    <x v="1"/>
    <x v="4"/>
    <x v="10"/>
    <n v="5.88"/>
    <n v="4.83"/>
    <n v="5.3550000000000004"/>
    <m/>
    <m/>
  </r>
  <r>
    <x v="1"/>
    <x v="4"/>
    <x v="10"/>
    <n v="5.64"/>
    <n v="3.92"/>
    <n v="4.7799999999999994"/>
    <m/>
    <m/>
  </r>
  <r>
    <x v="1"/>
    <x v="4"/>
    <x v="10"/>
    <n v="5.14"/>
    <n v="2.63"/>
    <n v="3.8849999999999998"/>
    <m/>
    <m/>
  </r>
  <r>
    <x v="1"/>
    <x v="2"/>
    <x v="11"/>
    <n v="3.26"/>
    <n v="1.86"/>
    <n v="2.56"/>
    <m/>
    <m/>
  </r>
  <r>
    <x v="1"/>
    <x v="2"/>
    <x v="11"/>
    <n v="6.24"/>
    <n v="3.91"/>
    <n v="5.0750000000000002"/>
    <m/>
    <m/>
  </r>
  <r>
    <x v="1"/>
    <x v="2"/>
    <x v="11"/>
    <n v="8.9600000000000009"/>
    <n v="3.15"/>
    <n v="6.0550000000000006"/>
    <m/>
    <m/>
  </r>
  <r>
    <x v="1"/>
    <x v="2"/>
    <x v="11"/>
    <n v="5.14"/>
    <n v="3.36"/>
    <n v="4.25"/>
    <m/>
    <m/>
  </r>
  <r>
    <x v="1"/>
    <x v="2"/>
    <x v="11"/>
    <n v="5.93"/>
    <n v="2.41"/>
    <n v="4.17"/>
    <m/>
    <m/>
  </r>
  <r>
    <x v="1"/>
    <x v="2"/>
    <x v="11"/>
    <n v="5.5"/>
    <n v="2.5299999999999998"/>
    <n v="4.0149999999999997"/>
    <m/>
    <m/>
  </r>
  <r>
    <x v="1"/>
    <x v="2"/>
    <x v="11"/>
    <n v="3.97"/>
    <n v="2.79"/>
    <n v="3.38"/>
    <m/>
    <m/>
  </r>
  <r>
    <x v="1"/>
    <x v="2"/>
    <x v="11"/>
    <n v="5.16"/>
    <n v="2.94"/>
    <n v="4.05"/>
    <m/>
    <m/>
  </r>
  <r>
    <x v="1"/>
    <x v="2"/>
    <x v="11"/>
    <n v="4.6900000000000004"/>
    <n v="2.52"/>
    <n v="3.6050000000000004"/>
    <m/>
    <m/>
  </r>
  <r>
    <x v="1"/>
    <x v="2"/>
    <x v="11"/>
    <n v="5.44"/>
    <n v="1.87"/>
    <n v="3.6550000000000002"/>
    <m/>
    <m/>
  </r>
  <r>
    <x v="1"/>
    <x v="2"/>
    <x v="11"/>
    <n v="5.22"/>
    <n v="2.31"/>
    <n v="3.7649999999999997"/>
    <m/>
    <m/>
  </r>
  <r>
    <x v="1"/>
    <x v="2"/>
    <x v="11"/>
    <n v="6.53"/>
    <n v="1.7"/>
    <n v="4.115000000000000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I2:L30" firstHeaderRow="1" firstDataRow="2" firstDataCol="1"/>
  <pivotFields count="8">
    <pivotField axis="axisCol" showAll="0">
      <items count="3">
        <item x="1"/>
        <item x="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showAll="0"/>
    <pivotField showAll="0"/>
  </pivotFields>
  <rowFields count="2">
    <field x="2"/>
    <field x="1"/>
  </rowFields>
  <rowItems count="27">
    <i>
      <x/>
    </i>
    <i r="1">
      <x/>
    </i>
    <i r="1">
      <x v="1"/>
    </i>
    <i>
      <x v="1"/>
    </i>
    <i r="1">
      <x v="2"/>
    </i>
    <i>
      <x v="2"/>
    </i>
    <i r="1">
      <x/>
    </i>
    <i r="1">
      <x v="3"/>
    </i>
    <i>
      <x v="3"/>
    </i>
    <i r="1">
      <x v="4"/>
    </i>
    <i>
      <x v="4"/>
    </i>
    <i r="1">
      <x v="4"/>
    </i>
    <i>
      <x v="5"/>
    </i>
    <i r="1">
      <x v="4"/>
    </i>
    <i>
      <x v="6"/>
    </i>
    <i r="1">
      <x v="4"/>
    </i>
    <i>
      <x v="7"/>
    </i>
    <i r="1">
      <x v="4"/>
    </i>
    <i>
      <x v="8"/>
    </i>
    <i r="1">
      <x v="4"/>
    </i>
    <i>
      <x v="9"/>
    </i>
    <i r="1">
      <x v="4"/>
    </i>
    <i>
      <x v="10"/>
    </i>
    <i r="1">
      <x v="4"/>
    </i>
    <i>
      <x v="11"/>
    </i>
    <i r="1"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Promedio de Grosor promedio (mm)" fld="5" subtotal="average" baseField="2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2:X14" firstHeaderRow="1" firstDataRow="3" firstDataCol="1"/>
  <pivotFields count="6">
    <pivotField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dataField="1" showAll="0"/>
    <pivotField dataField="1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1"/>
    <field x="-2"/>
  </colFields>
  <colItems count="1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 t="grand">
      <x/>
    </i>
    <i t="grand" i="1">
      <x/>
    </i>
  </colItems>
  <dataFields count="2">
    <dataField name="Promedio de MO" fld="4" subtotal="average" baseField="1" baseItem="4"/>
    <dataField name="Promedio de Limo/Arena/Arcilla" fld="5" subtotal="average" baseField="1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G2:Q12" firstHeaderRow="1" firstDataRow="2" firstDataCol="1"/>
  <pivotFields count="5">
    <pivotField showAll="0">
      <items count="2">
        <item x="0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Promedio de Presencia de Raíces %" fld="3" subtotal="average" baseField="1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D2:E32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27">
        <item x="17"/>
        <item x="18"/>
        <item x="19"/>
        <item x="20"/>
        <item x="21"/>
        <item x="22"/>
        <item x="23"/>
        <item x="24"/>
        <item x="25"/>
        <item x="9"/>
        <item x="10"/>
        <item x="11"/>
        <item x="12"/>
        <item x="13"/>
        <item x="14"/>
        <item x="15"/>
        <item x="16"/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2">
    <field x="0"/>
    <field x="1"/>
  </rowFields>
  <rowItems count="30">
    <i>
      <x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1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Items count="1">
    <i/>
  </colItems>
  <dataFields count="1">
    <dataField name="Suma de Profundidad total (cm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F12" sqref="F12:F19"/>
    </sheetView>
  </sheetViews>
  <sheetFormatPr baseColWidth="10" defaultRowHeight="15" x14ac:dyDescent="0.25"/>
  <cols>
    <col min="1" max="1" width="15" bestFit="1" customWidth="1"/>
    <col min="2" max="2" width="16.5703125" bestFit="1" customWidth="1"/>
    <col min="3" max="3" width="7.7109375" bestFit="1" customWidth="1"/>
    <col min="4" max="4" width="16.28515625" bestFit="1" customWidth="1"/>
    <col min="5" max="5" width="17.28515625" bestFit="1" customWidth="1"/>
    <col min="6" max="6" width="15.7109375" bestFit="1" customWidth="1"/>
    <col min="7" max="7" width="8.42578125" bestFit="1" customWidth="1"/>
    <col min="8" max="8" width="14.5703125" bestFit="1" customWidth="1"/>
    <col min="9" max="9" width="16.28515625" bestFit="1" customWidth="1"/>
    <col min="10" max="10" width="15.85546875" bestFit="1" customWidth="1"/>
  </cols>
  <sheetData>
    <row r="1" spans="1:12" x14ac:dyDescent="0.25">
      <c r="A1" s="1" t="s">
        <v>129</v>
      </c>
    </row>
    <row r="2" spans="1:12" x14ac:dyDescent="0.25">
      <c r="A2" s="1" t="s">
        <v>5</v>
      </c>
      <c r="B2" s="1" t="s">
        <v>8</v>
      </c>
      <c r="C2" s="1" t="s">
        <v>44</v>
      </c>
      <c r="D2" s="1" t="s">
        <v>0</v>
      </c>
      <c r="E2" s="1" t="s">
        <v>71</v>
      </c>
      <c r="F2" s="1" t="s">
        <v>82</v>
      </c>
      <c r="K2" s="1"/>
      <c r="L2" s="1"/>
    </row>
    <row r="3" spans="1:12" x14ac:dyDescent="0.25">
      <c r="A3" t="s">
        <v>46</v>
      </c>
      <c r="B3" t="s">
        <v>47</v>
      </c>
      <c r="C3" s="4">
        <v>244</v>
      </c>
      <c r="D3" s="4">
        <v>64</v>
      </c>
      <c r="E3">
        <f t="shared" ref="E3:E19" si="0">C3-D3</f>
        <v>180</v>
      </c>
      <c r="F3" s="6">
        <f>E3*100/C3</f>
        <v>73.770491803278688</v>
      </c>
    </row>
    <row r="4" spans="1:12" x14ac:dyDescent="0.25">
      <c r="A4" t="s">
        <v>46</v>
      </c>
      <c r="B4" t="s">
        <v>45</v>
      </c>
      <c r="C4" s="4">
        <v>129</v>
      </c>
      <c r="D4" s="4">
        <v>22</v>
      </c>
      <c r="E4" s="6">
        <f t="shared" si="0"/>
        <v>107</v>
      </c>
      <c r="F4" s="6">
        <f t="shared" ref="F4:F19" si="1">E4*100/C4</f>
        <v>82.945736434108525</v>
      </c>
    </row>
    <row r="5" spans="1:12" x14ac:dyDescent="0.25">
      <c r="A5" t="s">
        <v>46</v>
      </c>
      <c r="B5" t="s">
        <v>48</v>
      </c>
      <c r="C5" s="4">
        <v>258</v>
      </c>
      <c r="D5" s="4">
        <v>55</v>
      </c>
      <c r="E5">
        <f t="shared" si="0"/>
        <v>203</v>
      </c>
      <c r="F5" s="6">
        <f t="shared" si="1"/>
        <v>78.68217054263566</v>
      </c>
    </row>
    <row r="6" spans="1:12" x14ac:dyDescent="0.25">
      <c r="A6" t="s">
        <v>46</v>
      </c>
      <c r="B6" t="s">
        <v>50</v>
      </c>
      <c r="C6" s="4">
        <v>605</v>
      </c>
      <c r="D6" s="4">
        <f>172+31</f>
        <v>203</v>
      </c>
      <c r="E6">
        <f t="shared" si="0"/>
        <v>402</v>
      </c>
      <c r="F6" s="6">
        <f t="shared" si="1"/>
        <v>66.446280991735534</v>
      </c>
    </row>
    <row r="7" spans="1:12" x14ac:dyDescent="0.25">
      <c r="A7" t="s">
        <v>46</v>
      </c>
      <c r="B7" t="s">
        <v>49</v>
      </c>
      <c r="C7" s="4">
        <v>459</v>
      </c>
      <c r="D7" s="4">
        <v>129</v>
      </c>
      <c r="E7">
        <f t="shared" si="0"/>
        <v>330</v>
      </c>
      <c r="F7" s="6">
        <f t="shared" si="1"/>
        <v>71.895424836601308</v>
      </c>
    </row>
    <row r="8" spans="1:12" x14ac:dyDescent="0.25">
      <c r="A8" t="s">
        <v>46</v>
      </c>
      <c r="B8" t="s">
        <v>51</v>
      </c>
      <c r="C8" s="4">
        <v>227</v>
      </c>
      <c r="D8" s="4">
        <v>46</v>
      </c>
      <c r="E8">
        <f t="shared" si="0"/>
        <v>181</v>
      </c>
      <c r="F8" s="6">
        <f t="shared" si="1"/>
        <v>79.735682819383257</v>
      </c>
    </row>
    <row r="9" spans="1:12" x14ac:dyDescent="0.25">
      <c r="A9" t="s">
        <v>46</v>
      </c>
      <c r="B9" t="s">
        <v>54</v>
      </c>
      <c r="C9" s="4">
        <v>660</v>
      </c>
      <c r="D9" s="4">
        <v>193</v>
      </c>
      <c r="E9" s="6">
        <f t="shared" si="0"/>
        <v>467</v>
      </c>
      <c r="F9" s="6">
        <f t="shared" si="1"/>
        <v>70.757575757575751</v>
      </c>
    </row>
    <row r="10" spans="1:12" x14ac:dyDescent="0.25">
      <c r="A10" t="s">
        <v>46</v>
      </c>
      <c r="B10" t="s">
        <v>53</v>
      </c>
      <c r="C10" s="4">
        <v>162</v>
      </c>
      <c r="D10" s="4">
        <v>31</v>
      </c>
      <c r="E10" s="6">
        <f t="shared" si="0"/>
        <v>131</v>
      </c>
      <c r="F10" s="6">
        <f t="shared" si="1"/>
        <v>80.864197530864203</v>
      </c>
    </row>
    <row r="11" spans="1:12" x14ac:dyDescent="0.25">
      <c r="A11" t="s">
        <v>46</v>
      </c>
      <c r="B11" t="s">
        <v>52</v>
      </c>
      <c r="C11" s="4">
        <v>192</v>
      </c>
      <c r="D11" s="4">
        <v>31</v>
      </c>
      <c r="E11">
        <f t="shared" si="0"/>
        <v>161</v>
      </c>
      <c r="F11" s="6">
        <f t="shared" si="1"/>
        <v>83.854166666666671</v>
      </c>
    </row>
    <row r="12" spans="1:12" x14ac:dyDescent="0.25">
      <c r="A12" t="s">
        <v>14</v>
      </c>
      <c r="B12" t="s">
        <v>55</v>
      </c>
      <c r="C12">
        <v>294</v>
      </c>
      <c r="D12">
        <v>57</v>
      </c>
      <c r="E12">
        <f t="shared" si="0"/>
        <v>237</v>
      </c>
      <c r="F12" s="6">
        <f t="shared" si="1"/>
        <v>80.612244897959187</v>
      </c>
    </row>
    <row r="13" spans="1:12" x14ac:dyDescent="0.25">
      <c r="A13" t="s">
        <v>14</v>
      </c>
      <c r="B13" t="s">
        <v>59</v>
      </c>
      <c r="C13">
        <v>103</v>
      </c>
      <c r="D13">
        <v>34</v>
      </c>
      <c r="E13">
        <f t="shared" si="0"/>
        <v>69</v>
      </c>
      <c r="F13" s="6">
        <f t="shared" si="1"/>
        <v>66.990291262135926</v>
      </c>
    </row>
    <row r="14" spans="1:12" x14ac:dyDescent="0.25">
      <c r="A14" t="s">
        <v>14</v>
      </c>
      <c r="B14" t="s">
        <v>60</v>
      </c>
      <c r="C14">
        <v>86</v>
      </c>
      <c r="D14">
        <v>23</v>
      </c>
      <c r="E14">
        <f t="shared" si="0"/>
        <v>63</v>
      </c>
      <c r="F14" s="6">
        <f t="shared" si="1"/>
        <v>73.255813953488371</v>
      </c>
    </row>
    <row r="15" spans="1:12" x14ac:dyDescent="0.25">
      <c r="A15" t="s">
        <v>14</v>
      </c>
      <c r="B15" t="s">
        <v>29</v>
      </c>
      <c r="C15">
        <v>194</v>
      </c>
      <c r="D15">
        <v>31</v>
      </c>
      <c r="E15">
        <f t="shared" si="0"/>
        <v>163</v>
      </c>
      <c r="F15" s="6">
        <f t="shared" si="1"/>
        <v>84.020618556701038</v>
      </c>
    </row>
    <row r="16" spans="1:12" x14ac:dyDescent="0.25">
      <c r="A16" t="s">
        <v>14</v>
      </c>
      <c r="B16" t="s">
        <v>27</v>
      </c>
      <c r="C16">
        <v>85</v>
      </c>
      <c r="D16">
        <f>13+26</f>
        <v>39</v>
      </c>
      <c r="E16">
        <f t="shared" si="0"/>
        <v>46</v>
      </c>
      <c r="F16" s="6">
        <f t="shared" si="1"/>
        <v>54.117647058823529</v>
      </c>
    </row>
    <row r="17" spans="1:11" x14ac:dyDescent="0.25">
      <c r="A17" t="s">
        <v>14</v>
      </c>
      <c r="B17" t="s">
        <v>31</v>
      </c>
      <c r="C17">
        <v>133</v>
      </c>
      <c r="D17" s="3">
        <v>39</v>
      </c>
      <c r="E17" s="6">
        <f t="shared" si="0"/>
        <v>94</v>
      </c>
      <c r="F17" s="6">
        <f t="shared" si="1"/>
        <v>70.676691729323309</v>
      </c>
    </row>
    <row r="18" spans="1:11" x14ac:dyDescent="0.25">
      <c r="A18" t="s">
        <v>14</v>
      </c>
      <c r="B18" t="s">
        <v>26</v>
      </c>
      <c r="C18">
        <v>224</v>
      </c>
      <c r="D18">
        <v>23</v>
      </c>
      <c r="E18">
        <f t="shared" si="0"/>
        <v>201</v>
      </c>
      <c r="F18" s="6">
        <f t="shared" si="1"/>
        <v>89.732142857142861</v>
      </c>
    </row>
    <row r="19" spans="1:11" x14ac:dyDescent="0.25">
      <c r="A19" t="s">
        <v>14</v>
      </c>
      <c r="B19" t="s">
        <v>20</v>
      </c>
      <c r="C19">
        <v>407</v>
      </c>
      <c r="D19">
        <v>79</v>
      </c>
      <c r="E19">
        <f t="shared" si="0"/>
        <v>328</v>
      </c>
      <c r="F19" s="6">
        <f t="shared" si="1"/>
        <v>80.589680589680583</v>
      </c>
    </row>
    <row r="20" spans="1:11" x14ac:dyDescent="0.25">
      <c r="F20" s="6"/>
    </row>
    <row r="21" spans="1:11" x14ac:dyDescent="0.25">
      <c r="A21" s="1" t="s">
        <v>130</v>
      </c>
    </row>
    <row r="22" spans="1:11" ht="45" x14ac:dyDescent="0.25">
      <c r="A22" s="7" t="s">
        <v>5</v>
      </c>
      <c r="B22" s="8" t="s">
        <v>11</v>
      </c>
      <c r="C22" s="8" t="s">
        <v>64</v>
      </c>
      <c r="D22" s="8" t="s">
        <v>64</v>
      </c>
      <c r="E22" s="8" t="s">
        <v>128</v>
      </c>
      <c r="F22" s="8" t="s">
        <v>63</v>
      </c>
      <c r="G22" s="8" t="s">
        <v>63</v>
      </c>
      <c r="H22" s="8" t="s">
        <v>71</v>
      </c>
      <c r="I22" s="8" t="s">
        <v>71</v>
      </c>
      <c r="J22" s="9" t="s">
        <v>127</v>
      </c>
      <c r="K22" s="1" t="s">
        <v>82</v>
      </c>
    </row>
    <row r="23" spans="1:11" x14ac:dyDescent="0.25">
      <c r="A23" t="s">
        <v>14</v>
      </c>
      <c r="B23" t="s">
        <v>55</v>
      </c>
      <c r="C23">
        <v>103</v>
      </c>
      <c r="D23">
        <v>103</v>
      </c>
      <c r="E23">
        <f>AVERAGE(C23:D23)</f>
        <v>103</v>
      </c>
      <c r="F23">
        <v>35</v>
      </c>
      <c r="G23">
        <v>49</v>
      </c>
      <c r="H23">
        <f t="shared" ref="H23:I28" si="2">C23-F23</f>
        <v>68</v>
      </c>
      <c r="I23">
        <f t="shared" si="2"/>
        <v>54</v>
      </c>
      <c r="J23" s="4">
        <f>AVERAGE(H23:I23)</f>
        <v>61</v>
      </c>
      <c r="K23" s="6">
        <f>J23*100/E23</f>
        <v>59.223300970873787</v>
      </c>
    </row>
    <row r="24" spans="1:11" x14ac:dyDescent="0.25">
      <c r="A24" t="s">
        <v>14</v>
      </c>
      <c r="B24" t="s">
        <v>29</v>
      </c>
      <c r="C24">
        <v>90</v>
      </c>
      <c r="D24">
        <v>87</v>
      </c>
      <c r="E24">
        <f t="shared" ref="E24:E28" si="3">AVERAGE(C24:D24)</f>
        <v>88.5</v>
      </c>
      <c r="F24">
        <v>16</v>
      </c>
      <c r="G24">
        <v>13</v>
      </c>
      <c r="H24">
        <f t="shared" si="2"/>
        <v>74</v>
      </c>
      <c r="I24">
        <f t="shared" si="2"/>
        <v>74</v>
      </c>
      <c r="J24" s="4">
        <f t="shared" ref="J24:J28" si="4">AVERAGE(H24:I24)</f>
        <v>74</v>
      </c>
      <c r="K24" s="6">
        <f t="shared" ref="K24:K28" si="5">J24*100/E24</f>
        <v>83.615819209039543</v>
      </c>
    </row>
    <row r="25" spans="1:11" x14ac:dyDescent="0.25">
      <c r="A25" t="s">
        <v>14</v>
      </c>
      <c r="B25" t="s">
        <v>27</v>
      </c>
      <c r="C25">
        <v>98</v>
      </c>
      <c r="D25">
        <v>91</v>
      </c>
      <c r="E25">
        <f t="shared" si="3"/>
        <v>94.5</v>
      </c>
      <c r="F25">
        <v>11</v>
      </c>
      <c r="G25">
        <v>10</v>
      </c>
      <c r="H25">
        <f t="shared" si="2"/>
        <v>87</v>
      </c>
      <c r="I25">
        <f t="shared" si="2"/>
        <v>81</v>
      </c>
      <c r="J25" s="4">
        <f t="shared" si="4"/>
        <v>84</v>
      </c>
      <c r="K25" s="6">
        <f t="shared" si="5"/>
        <v>88.888888888888886</v>
      </c>
    </row>
    <row r="26" spans="1:11" x14ac:dyDescent="0.25">
      <c r="A26" t="s">
        <v>14</v>
      </c>
      <c r="B26" t="s">
        <v>31</v>
      </c>
      <c r="C26">
        <v>121</v>
      </c>
      <c r="D26">
        <v>118</v>
      </c>
      <c r="E26">
        <f t="shared" si="3"/>
        <v>119.5</v>
      </c>
      <c r="F26">
        <v>62</v>
      </c>
      <c r="G26">
        <v>51</v>
      </c>
      <c r="H26">
        <f t="shared" si="2"/>
        <v>59</v>
      </c>
      <c r="I26">
        <f t="shared" si="2"/>
        <v>67</v>
      </c>
      <c r="J26" s="4">
        <f t="shared" si="4"/>
        <v>63</v>
      </c>
      <c r="K26" s="6">
        <f t="shared" si="5"/>
        <v>52.719665271966527</v>
      </c>
    </row>
    <row r="27" spans="1:11" x14ac:dyDescent="0.25">
      <c r="A27" t="s">
        <v>14</v>
      </c>
      <c r="B27" t="s">
        <v>26</v>
      </c>
      <c r="C27">
        <v>113</v>
      </c>
      <c r="D27">
        <v>104</v>
      </c>
      <c r="E27">
        <f t="shared" si="3"/>
        <v>108.5</v>
      </c>
      <c r="F27">
        <v>37</v>
      </c>
      <c r="G27">
        <v>28</v>
      </c>
      <c r="H27">
        <f t="shared" si="2"/>
        <v>76</v>
      </c>
      <c r="I27">
        <f t="shared" si="2"/>
        <v>76</v>
      </c>
      <c r="J27" s="4">
        <f t="shared" si="4"/>
        <v>76</v>
      </c>
      <c r="K27" s="6">
        <f t="shared" si="5"/>
        <v>70.046082949308754</v>
      </c>
    </row>
    <row r="28" spans="1:11" x14ac:dyDescent="0.25">
      <c r="A28" t="s">
        <v>14</v>
      </c>
      <c r="B28" t="s">
        <v>20</v>
      </c>
      <c r="C28">
        <v>112</v>
      </c>
      <c r="D28">
        <v>98</v>
      </c>
      <c r="E28">
        <f t="shared" si="3"/>
        <v>105</v>
      </c>
      <c r="F28">
        <v>47</v>
      </c>
      <c r="G28">
        <v>30</v>
      </c>
      <c r="H28">
        <f t="shared" si="2"/>
        <v>65</v>
      </c>
      <c r="I28">
        <f t="shared" si="2"/>
        <v>68</v>
      </c>
      <c r="J28" s="4">
        <f t="shared" si="4"/>
        <v>66.5</v>
      </c>
      <c r="K28" s="6">
        <f t="shared" si="5"/>
        <v>63.333333333333336</v>
      </c>
    </row>
    <row r="29" spans="1:11" x14ac:dyDescent="0.25">
      <c r="J29" s="6"/>
    </row>
    <row r="30" spans="1:11" x14ac:dyDescent="0.25">
      <c r="J30" s="6"/>
    </row>
    <row r="31" spans="1:11" x14ac:dyDescent="0.25">
      <c r="C31">
        <v>161</v>
      </c>
      <c r="J31" s="6"/>
    </row>
    <row r="32" spans="1:11" x14ac:dyDescent="0.25">
      <c r="J32" s="6"/>
    </row>
    <row r="33" spans="10:10" x14ac:dyDescent="0.25">
      <c r="J33" s="6"/>
    </row>
    <row r="34" spans="10:10" x14ac:dyDescent="0.25">
      <c r="J34" s="6"/>
    </row>
    <row r="35" spans="10:10" x14ac:dyDescent="0.25">
      <c r="J35" s="6"/>
    </row>
    <row r="36" spans="10:10" x14ac:dyDescent="0.25">
      <c r="J36" s="6"/>
    </row>
    <row r="37" spans="10:10" x14ac:dyDescent="0.25">
      <c r="J37" s="6"/>
    </row>
    <row r="38" spans="10:10" x14ac:dyDescent="0.25">
      <c r="J38" s="6"/>
    </row>
    <row r="39" spans="10:10" x14ac:dyDescent="0.25">
      <c r="J39" s="6"/>
    </row>
  </sheetData>
  <sortState ref="A2:M18">
    <sortCondition ref="B2: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workbookViewId="0"/>
  </sheetViews>
  <sheetFormatPr baseColWidth="10" defaultRowHeight="15" x14ac:dyDescent="0.25"/>
  <cols>
    <col min="1" max="1" width="15.5703125" bestFit="1" customWidth="1"/>
    <col min="2" max="2" width="15.7109375" bestFit="1" customWidth="1"/>
    <col min="3" max="3" width="11.28515625" bestFit="1" customWidth="1"/>
    <col min="8" max="8" width="55" bestFit="1" customWidth="1"/>
    <col min="9" max="9" width="33.85546875" customWidth="1"/>
    <col min="10" max="10" width="22.42578125" customWidth="1"/>
    <col min="11" max="11" width="12" customWidth="1"/>
    <col min="12" max="12" width="12.5703125" customWidth="1"/>
    <col min="13" max="13" width="5.28515625" customWidth="1"/>
    <col min="14" max="14" width="19.140625" bestFit="1" customWidth="1"/>
    <col min="15" max="15" width="15.5703125" bestFit="1" customWidth="1"/>
    <col min="16" max="16" width="8" bestFit="1" customWidth="1"/>
    <col min="17" max="17" width="35.7109375" customWidth="1"/>
    <col min="18" max="18" width="33.42578125" customWidth="1"/>
    <col min="19" max="19" width="33.140625" customWidth="1"/>
    <col min="20" max="20" width="43.5703125" customWidth="1"/>
    <col min="21" max="24" width="28.42578125" customWidth="1"/>
    <col min="25" max="25" width="45.85546875" customWidth="1"/>
    <col min="26" max="26" width="45.5703125" bestFit="1" customWidth="1"/>
    <col min="27" max="28" width="28.42578125" customWidth="1"/>
    <col min="29" max="29" width="47.42578125" bestFit="1" customWidth="1"/>
    <col min="30" max="30" width="47.140625" bestFit="1" customWidth="1"/>
    <col min="31" max="32" width="28.42578125" bestFit="1" customWidth="1"/>
    <col min="33" max="33" width="47" bestFit="1" customWidth="1"/>
    <col min="34" max="34" width="46.5703125" bestFit="1" customWidth="1"/>
    <col min="35" max="35" width="28.42578125" bestFit="1" customWidth="1"/>
    <col min="36" max="36" width="28.42578125" customWidth="1"/>
    <col min="37" max="37" width="45.85546875" bestFit="1" customWidth="1"/>
    <col min="38" max="38" width="45.5703125" bestFit="1" customWidth="1"/>
    <col min="39" max="40" width="28.42578125" bestFit="1" customWidth="1"/>
    <col min="41" max="41" width="44" bestFit="1" customWidth="1"/>
    <col min="42" max="42" width="43.7109375" bestFit="1" customWidth="1"/>
    <col min="43" max="43" width="36" bestFit="1" customWidth="1"/>
    <col min="44" max="44" width="35.7109375" bestFit="1" customWidth="1"/>
    <col min="45" max="45" width="33.42578125" bestFit="1" customWidth="1"/>
    <col min="46" max="46" width="33.140625" bestFit="1" customWidth="1"/>
  </cols>
  <sheetData>
    <row r="1" spans="1:16" x14ac:dyDescent="0.25">
      <c r="A1" s="1" t="s">
        <v>5</v>
      </c>
      <c r="B1" s="1" t="s">
        <v>9</v>
      </c>
      <c r="C1" s="1" t="s">
        <v>85</v>
      </c>
      <c r="D1" s="1" t="s">
        <v>108</v>
      </c>
      <c r="E1" s="1" t="s">
        <v>107</v>
      </c>
      <c r="F1" s="1" t="s">
        <v>109</v>
      </c>
      <c r="G1" s="1" t="s">
        <v>103</v>
      </c>
      <c r="H1" s="1" t="s">
        <v>102</v>
      </c>
    </row>
    <row r="2" spans="1:16" x14ac:dyDescent="0.25">
      <c r="A2" t="s">
        <v>46</v>
      </c>
      <c r="B2" s="28" t="s">
        <v>97</v>
      </c>
      <c r="C2" t="s">
        <v>100</v>
      </c>
      <c r="D2">
        <v>0.24</v>
      </c>
      <c r="E2">
        <v>0.23</v>
      </c>
      <c r="F2">
        <f>AVERAGE(D2:E2)</f>
        <v>0.23499999999999999</v>
      </c>
      <c r="G2">
        <v>4</v>
      </c>
      <c r="H2" t="s">
        <v>105</v>
      </c>
      <c r="I2" s="18" t="s">
        <v>125</v>
      </c>
      <c r="J2" s="18" t="s">
        <v>75</v>
      </c>
    </row>
    <row r="3" spans="1:16" x14ac:dyDescent="0.25">
      <c r="A3" t="s">
        <v>46</v>
      </c>
      <c r="B3" s="28" t="s">
        <v>97</v>
      </c>
      <c r="C3" t="s">
        <v>100</v>
      </c>
      <c r="D3">
        <v>0.33</v>
      </c>
      <c r="E3">
        <v>0.26</v>
      </c>
      <c r="F3">
        <f t="shared" ref="F3:F66" si="0">AVERAGE(D3:E3)</f>
        <v>0.29500000000000004</v>
      </c>
      <c r="I3" s="18" t="s">
        <v>73</v>
      </c>
      <c r="J3" t="s">
        <v>83</v>
      </c>
      <c r="K3" t="s">
        <v>46</v>
      </c>
      <c r="L3" t="s">
        <v>74</v>
      </c>
      <c r="N3" s="27" t="s">
        <v>110</v>
      </c>
      <c r="O3" s="27" t="s">
        <v>83</v>
      </c>
      <c r="P3" s="27" t="s">
        <v>46</v>
      </c>
    </row>
    <row r="4" spans="1:16" x14ac:dyDescent="0.25">
      <c r="A4" t="s">
        <v>46</v>
      </c>
      <c r="B4" s="28" t="s">
        <v>97</v>
      </c>
      <c r="C4" t="s">
        <v>100</v>
      </c>
      <c r="D4">
        <v>0.31</v>
      </c>
      <c r="E4">
        <v>0.28000000000000003</v>
      </c>
      <c r="F4">
        <f t="shared" si="0"/>
        <v>0.29500000000000004</v>
      </c>
      <c r="I4" s="19" t="s">
        <v>100</v>
      </c>
      <c r="J4" s="20"/>
      <c r="K4" s="20">
        <v>0.33285714285714285</v>
      </c>
      <c r="L4" s="20">
        <v>0.33285714285714285</v>
      </c>
      <c r="N4" s="25" t="s">
        <v>118</v>
      </c>
      <c r="O4" s="20">
        <f>GETPIVOTDATA("Grosor promedio (mm)",$I$2,"Bofedal","Aynacha Palcoco","Especie","Oxychloe andina","Piezometro","PA1")</f>
        <v>6.4819230769230769</v>
      </c>
      <c r="P4" s="20"/>
    </row>
    <row r="5" spans="1:16" x14ac:dyDescent="0.25">
      <c r="A5" t="s">
        <v>46</v>
      </c>
      <c r="B5" s="28" t="s">
        <v>97</v>
      </c>
      <c r="C5" t="s">
        <v>100</v>
      </c>
      <c r="D5">
        <v>0.35</v>
      </c>
      <c r="E5">
        <v>0.34</v>
      </c>
      <c r="F5">
        <f t="shared" si="0"/>
        <v>0.34499999999999997</v>
      </c>
      <c r="I5" s="25" t="s">
        <v>97</v>
      </c>
      <c r="J5" s="20"/>
      <c r="K5" s="20">
        <v>0.2961111111111111</v>
      </c>
      <c r="L5" s="20">
        <v>0.2961111111111111</v>
      </c>
      <c r="N5" s="25" t="s">
        <v>119</v>
      </c>
      <c r="O5" s="20">
        <f>GETPIVOTDATA("Grosor promedio (mm)",$I$2,"Bofedal","Aynacha Palcoco","Especie","Oxychloe andina","Piezometro","PA2")</f>
        <v>4.8789999999999996</v>
      </c>
      <c r="P5" s="20"/>
    </row>
    <row r="6" spans="1:16" x14ac:dyDescent="0.25">
      <c r="A6" t="s">
        <v>46</v>
      </c>
      <c r="B6" s="28" t="s">
        <v>97</v>
      </c>
      <c r="C6" t="s">
        <v>100</v>
      </c>
      <c r="D6">
        <v>0.38</v>
      </c>
      <c r="E6">
        <v>0.32</v>
      </c>
      <c r="F6">
        <f t="shared" si="0"/>
        <v>0.35</v>
      </c>
      <c r="I6" s="25" t="s">
        <v>101</v>
      </c>
      <c r="J6" s="20"/>
      <c r="K6" s="20">
        <v>0.36041666666666666</v>
      </c>
      <c r="L6" s="20">
        <v>0.36041666666666666</v>
      </c>
      <c r="N6" s="25" t="s">
        <v>120</v>
      </c>
      <c r="O6" s="20">
        <f>GETPIVOTDATA("Grosor promedio (mm)",$I$2,"Bofedal","Aynacha Palcoco","Especie","Oxychloe andina","Piezometro","PA3")</f>
        <v>6.1718181818181819</v>
      </c>
      <c r="P6" s="20"/>
    </row>
    <row r="7" spans="1:16" x14ac:dyDescent="0.25">
      <c r="A7" t="s">
        <v>46</v>
      </c>
      <c r="B7" s="28" t="s">
        <v>97</v>
      </c>
      <c r="C7" t="s">
        <v>100</v>
      </c>
      <c r="D7">
        <v>0.28999999999999998</v>
      </c>
      <c r="E7">
        <v>0.23</v>
      </c>
      <c r="F7">
        <f t="shared" si="0"/>
        <v>0.26</v>
      </c>
      <c r="I7" s="19" t="s">
        <v>92</v>
      </c>
      <c r="J7" s="20"/>
      <c r="K7" s="20">
        <v>3.6291666666666669</v>
      </c>
      <c r="L7" s="20">
        <v>3.6291666666666669</v>
      </c>
      <c r="N7" s="25" t="s">
        <v>121</v>
      </c>
      <c r="O7" s="20">
        <f>GETPIVOTDATA("Grosor promedio (mm)",$I$2,"Bofedal","Aynacha Palcoco","Especie","Oxychloe andina","Piezometro","PA4")</f>
        <v>6.5414999999999992</v>
      </c>
      <c r="P7" s="20"/>
    </row>
    <row r="8" spans="1:16" x14ac:dyDescent="0.25">
      <c r="A8" t="s">
        <v>46</v>
      </c>
      <c r="B8" s="28" t="s">
        <v>97</v>
      </c>
      <c r="C8" t="s">
        <v>100</v>
      </c>
      <c r="D8">
        <v>0.28000000000000003</v>
      </c>
      <c r="E8">
        <v>0.27</v>
      </c>
      <c r="F8">
        <f t="shared" si="0"/>
        <v>0.27500000000000002</v>
      </c>
      <c r="I8" s="25" t="s">
        <v>91</v>
      </c>
      <c r="J8" s="20"/>
      <c r="K8" s="20">
        <v>3.6291666666666669</v>
      </c>
      <c r="L8" s="20">
        <v>3.6291666666666669</v>
      </c>
      <c r="N8" s="25" t="s">
        <v>122</v>
      </c>
      <c r="O8" s="20">
        <f>GETPIVOTDATA("Grosor promedio (mm)",$I$2,"Bofedal","Aynacha Palcoco","Especie","Oxychloe andina","Piezometro","PA5")</f>
        <v>5.3572727272727283</v>
      </c>
      <c r="P8" s="20"/>
    </row>
    <row r="9" spans="1:16" x14ac:dyDescent="0.25">
      <c r="A9" t="s">
        <v>46</v>
      </c>
      <c r="B9" s="28" t="s">
        <v>97</v>
      </c>
      <c r="C9" t="s">
        <v>100</v>
      </c>
      <c r="D9">
        <v>0.33</v>
      </c>
      <c r="E9">
        <v>0.26</v>
      </c>
      <c r="F9">
        <f t="shared" si="0"/>
        <v>0.29500000000000004</v>
      </c>
      <c r="I9" s="19" t="s">
        <v>98</v>
      </c>
      <c r="J9" s="20"/>
      <c r="K9" s="20">
        <v>0.39142857142857151</v>
      </c>
      <c r="L9" s="20">
        <v>0.39142857142857146</v>
      </c>
      <c r="N9" s="25" t="s">
        <v>123</v>
      </c>
      <c r="O9" s="20">
        <f>GETPIVOTDATA("Grosor promedio (mm)",$I$2,"Bofedal","Aynacha Palcoco","Especie","Oxychloe andina","Piezometro","PA7")</f>
        <v>3.4259090909090912</v>
      </c>
      <c r="P9" s="20"/>
    </row>
    <row r="10" spans="1:16" x14ac:dyDescent="0.25">
      <c r="A10" t="s">
        <v>46</v>
      </c>
      <c r="B10" s="28" t="s">
        <v>97</v>
      </c>
      <c r="C10" t="s">
        <v>100</v>
      </c>
      <c r="D10">
        <v>0.32</v>
      </c>
      <c r="E10">
        <v>0.31</v>
      </c>
      <c r="F10">
        <f t="shared" si="0"/>
        <v>0.315</v>
      </c>
      <c r="I10" s="25" t="s">
        <v>97</v>
      </c>
      <c r="J10" s="20"/>
      <c r="K10" s="20">
        <v>0.3115</v>
      </c>
      <c r="L10" s="20">
        <v>0.3115</v>
      </c>
      <c r="N10" s="25" t="s">
        <v>124</v>
      </c>
      <c r="O10" s="20">
        <f>GETPIVOTDATA("Grosor promedio (mm)",$I$2,"Bofedal","Aynacha Palcoco","Especie","Oxychloe andina","Piezometro","PA8")</f>
        <v>4.4569999999999999</v>
      </c>
      <c r="P10" s="20"/>
    </row>
    <row r="11" spans="1:16" x14ac:dyDescent="0.25">
      <c r="A11" t="s">
        <v>46</v>
      </c>
      <c r="B11" s="28" t="s">
        <v>101</v>
      </c>
      <c r="C11" t="s">
        <v>100</v>
      </c>
      <c r="D11">
        <v>0.3</v>
      </c>
      <c r="E11">
        <v>0.3</v>
      </c>
      <c r="F11">
        <f t="shared" si="0"/>
        <v>0.3</v>
      </c>
      <c r="G11">
        <v>4.5</v>
      </c>
      <c r="H11" t="s">
        <v>105</v>
      </c>
      <c r="I11" s="25" t="s">
        <v>96</v>
      </c>
      <c r="J11" s="20"/>
      <c r="K11" s="20">
        <v>0.59125000000000005</v>
      </c>
      <c r="L11" s="20">
        <v>0.59125000000000005</v>
      </c>
      <c r="N11" s="25" t="s">
        <v>115</v>
      </c>
      <c r="O11" s="20">
        <f>GETPIVOTDATA("Grosor promedio (mm)",$I$2,"Bofedal","Aynacha Palcoco","Especie","Distichia Muscoides","Piezometro","PA9")</f>
        <v>4.0579166666666664</v>
      </c>
      <c r="P11" s="20"/>
    </row>
    <row r="12" spans="1:16" x14ac:dyDescent="0.25">
      <c r="A12" t="s">
        <v>46</v>
      </c>
      <c r="B12" s="28" t="s">
        <v>101</v>
      </c>
      <c r="C12" t="s">
        <v>100</v>
      </c>
      <c r="D12">
        <v>0.4</v>
      </c>
      <c r="E12">
        <v>0.37</v>
      </c>
      <c r="F12">
        <f t="shared" si="0"/>
        <v>0.38500000000000001</v>
      </c>
      <c r="I12" s="19" t="s">
        <v>95</v>
      </c>
      <c r="J12" s="20"/>
      <c r="K12" s="20">
        <v>1.6822727272727271</v>
      </c>
      <c r="L12" s="20">
        <v>1.6822727272727271</v>
      </c>
      <c r="N12" s="25" t="s">
        <v>111</v>
      </c>
      <c r="O12" s="20"/>
      <c r="P12" s="20">
        <f>GETPIVOTDATA("Grosor promedio (mm)",$I$2,"Bofedal","Lagunas","Especie","Deyeuxia spicigera","Piezometro","L1")</f>
        <v>0.2961111111111111</v>
      </c>
    </row>
    <row r="13" spans="1:16" x14ac:dyDescent="0.25">
      <c r="A13" t="s">
        <v>46</v>
      </c>
      <c r="B13" s="28" t="s">
        <v>101</v>
      </c>
      <c r="C13" t="s">
        <v>100</v>
      </c>
      <c r="D13">
        <v>0.61</v>
      </c>
      <c r="E13">
        <v>0.41</v>
      </c>
      <c r="F13">
        <f t="shared" si="0"/>
        <v>0.51</v>
      </c>
      <c r="I13" s="25" t="s">
        <v>84</v>
      </c>
      <c r="J13" s="20"/>
      <c r="K13" s="20">
        <v>1.6822727272727271</v>
      </c>
      <c r="L13" s="20">
        <v>1.6822727272727271</v>
      </c>
      <c r="N13" s="25" t="s">
        <v>113</v>
      </c>
      <c r="O13" s="20"/>
      <c r="P13" s="20">
        <f>GETPIVOTDATA("Grosor promedio (mm)",$I$2,"Bofedal","Lagunas","Especie","Deyeuxia vicunarum","Piezometro","L1")</f>
        <v>0.36041666666666666</v>
      </c>
    </row>
    <row r="14" spans="1:16" x14ac:dyDescent="0.25">
      <c r="A14" t="s">
        <v>46</v>
      </c>
      <c r="B14" s="28" t="s">
        <v>101</v>
      </c>
      <c r="C14" t="s">
        <v>100</v>
      </c>
      <c r="D14">
        <v>0.45</v>
      </c>
      <c r="E14">
        <v>0.25</v>
      </c>
      <c r="F14">
        <f t="shared" si="0"/>
        <v>0.35</v>
      </c>
      <c r="I14" s="19" t="s">
        <v>89</v>
      </c>
      <c r="J14" s="20">
        <v>6.4819230769230769</v>
      </c>
      <c r="K14" s="20"/>
      <c r="L14" s="20">
        <v>6.4819230769230769</v>
      </c>
      <c r="N14" s="25" t="s">
        <v>114</v>
      </c>
      <c r="O14" s="20"/>
      <c r="P14" s="20">
        <f>GETPIVOTDATA("Grosor promedio (mm)",$I$2,"Bofedal","Lagunas","Especie","Distichia Muscoides","Piezometro","L2")</f>
        <v>3.6291666666666669</v>
      </c>
    </row>
    <row r="15" spans="1:16" x14ac:dyDescent="0.25">
      <c r="A15" t="s">
        <v>46</v>
      </c>
      <c r="B15" s="28" t="s">
        <v>101</v>
      </c>
      <c r="C15" t="s">
        <v>100</v>
      </c>
      <c r="D15">
        <v>0.43</v>
      </c>
      <c r="E15">
        <v>0.25</v>
      </c>
      <c r="F15">
        <f t="shared" si="0"/>
        <v>0.33999999999999997</v>
      </c>
      <c r="I15" s="25" t="s">
        <v>84</v>
      </c>
      <c r="J15" s="20">
        <v>6.4819230769230769</v>
      </c>
      <c r="K15" s="20"/>
      <c r="L15" s="20">
        <v>6.4819230769230769</v>
      </c>
      <c r="N15" s="25" t="s">
        <v>112</v>
      </c>
      <c r="O15" s="20"/>
      <c r="P15" s="20">
        <f>GETPIVOTDATA("Grosor promedio (mm)",$I$2,"Bofedal","Lagunas","Especie","Deyeuxia spicigera","Piezometro","L3")</f>
        <v>0.3115</v>
      </c>
    </row>
    <row r="16" spans="1:16" x14ac:dyDescent="0.25">
      <c r="A16" t="s">
        <v>46</v>
      </c>
      <c r="B16" s="28" t="s">
        <v>101</v>
      </c>
      <c r="C16" t="s">
        <v>100</v>
      </c>
      <c r="D16">
        <v>0.54</v>
      </c>
      <c r="E16">
        <v>0.53</v>
      </c>
      <c r="F16">
        <f t="shared" si="0"/>
        <v>0.53500000000000003</v>
      </c>
      <c r="I16" s="19" t="s">
        <v>87</v>
      </c>
      <c r="J16" s="20">
        <v>4.8789999999999996</v>
      </c>
      <c r="K16" s="20"/>
      <c r="L16" s="20">
        <v>4.8789999999999996</v>
      </c>
      <c r="N16" s="25" t="s">
        <v>116</v>
      </c>
      <c r="O16" s="20"/>
      <c r="P16" s="20">
        <f>GETPIVOTDATA("Grosor promedio (mm)",$I$2,"Bofedal","Lagunas","Especie","Lachemilla pinnata","Piezometro","L3")</f>
        <v>0.59125000000000005</v>
      </c>
    </row>
    <row r="17" spans="1:16" x14ac:dyDescent="0.25">
      <c r="A17" t="s">
        <v>46</v>
      </c>
      <c r="B17" s="28" t="s">
        <v>101</v>
      </c>
      <c r="C17" t="s">
        <v>100</v>
      </c>
      <c r="D17">
        <v>0.25</v>
      </c>
      <c r="E17">
        <v>0.24</v>
      </c>
      <c r="F17">
        <f t="shared" si="0"/>
        <v>0.245</v>
      </c>
      <c r="I17" s="25" t="s">
        <v>84</v>
      </c>
      <c r="J17" s="20">
        <v>4.8789999999999996</v>
      </c>
      <c r="K17" s="20"/>
      <c r="L17" s="20">
        <v>4.8789999999999996</v>
      </c>
      <c r="N17" s="25" t="s">
        <v>117</v>
      </c>
      <c r="O17" s="20"/>
      <c r="P17" s="20">
        <f>GETPIVOTDATA("Grosor promedio (mm)",$I$2,"Bofedal","Lagunas","Especie","Oxychloe andina","Piezometro","L4")</f>
        <v>1.6822727272727271</v>
      </c>
    </row>
    <row r="18" spans="1:16" x14ac:dyDescent="0.25">
      <c r="A18" t="s">
        <v>46</v>
      </c>
      <c r="B18" s="28" t="s">
        <v>101</v>
      </c>
      <c r="C18" t="s">
        <v>100</v>
      </c>
      <c r="D18">
        <v>0.37</v>
      </c>
      <c r="E18">
        <v>0.33</v>
      </c>
      <c r="F18">
        <f t="shared" si="0"/>
        <v>0.35</v>
      </c>
      <c r="I18" s="19" t="s">
        <v>86</v>
      </c>
      <c r="J18" s="20">
        <v>6.1718181818181819</v>
      </c>
      <c r="K18" s="20"/>
      <c r="L18" s="20">
        <v>6.1718181818181819</v>
      </c>
      <c r="N18" s="25"/>
      <c r="O18" s="20"/>
      <c r="P18" s="20"/>
    </row>
    <row r="19" spans="1:16" x14ac:dyDescent="0.25">
      <c r="A19" t="s">
        <v>46</v>
      </c>
      <c r="B19" s="28" t="s">
        <v>101</v>
      </c>
      <c r="C19" t="s">
        <v>100</v>
      </c>
      <c r="D19">
        <v>0.33</v>
      </c>
      <c r="E19">
        <v>0.3</v>
      </c>
      <c r="F19">
        <f t="shared" si="0"/>
        <v>0.315</v>
      </c>
      <c r="I19" s="25" t="s">
        <v>84</v>
      </c>
      <c r="J19" s="20">
        <v>6.1718181818181819</v>
      </c>
      <c r="K19" s="20"/>
      <c r="L19" s="20">
        <v>6.1718181818181819</v>
      </c>
      <c r="N19" s="25"/>
      <c r="O19" s="20"/>
      <c r="P19" s="20"/>
    </row>
    <row r="20" spans="1:16" x14ac:dyDescent="0.25">
      <c r="A20" t="s">
        <v>46</v>
      </c>
      <c r="B20" s="28" t="s">
        <v>101</v>
      </c>
      <c r="C20" t="s">
        <v>100</v>
      </c>
      <c r="D20">
        <v>0.74</v>
      </c>
      <c r="E20">
        <v>0.6</v>
      </c>
      <c r="F20">
        <f t="shared" si="0"/>
        <v>0.66999999999999993</v>
      </c>
      <c r="I20" s="19" t="s">
        <v>88</v>
      </c>
      <c r="J20" s="20">
        <v>6.5414999999999992</v>
      </c>
      <c r="K20" s="20"/>
      <c r="L20" s="20">
        <v>6.5414999999999992</v>
      </c>
    </row>
    <row r="21" spans="1:16" x14ac:dyDescent="0.25">
      <c r="A21" t="s">
        <v>46</v>
      </c>
      <c r="B21" s="28" t="s">
        <v>101</v>
      </c>
      <c r="C21" t="s">
        <v>100</v>
      </c>
      <c r="D21">
        <v>0.22</v>
      </c>
      <c r="E21">
        <v>0.21</v>
      </c>
      <c r="F21">
        <f t="shared" si="0"/>
        <v>0.215</v>
      </c>
      <c r="I21" s="25" t="s">
        <v>84</v>
      </c>
      <c r="J21" s="20">
        <v>6.5414999999999992</v>
      </c>
      <c r="K21" s="20"/>
      <c r="L21" s="20">
        <v>6.5414999999999992</v>
      </c>
    </row>
    <row r="22" spans="1:16" x14ac:dyDescent="0.25">
      <c r="A22" t="s">
        <v>46</v>
      </c>
      <c r="B22" s="28" t="s">
        <v>101</v>
      </c>
      <c r="C22" t="s">
        <v>100</v>
      </c>
      <c r="D22">
        <v>0.12</v>
      </c>
      <c r="E22">
        <v>0.1</v>
      </c>
      <c r="F22">
        <f t="shared" si="0"/>
        <v>0.11</v>
      </c>
      <c r="I22" s="19" t="s">
        <v>94</v>
      </c>
      <c r="J22" s="20">
        <v>5.3572727272727283</v>
      </c>
      <c r="K22" s="20"/>
      <c r="L22" s="20">
        <v>5.3572727272727283</v>
      </c>
    </row>
    <row r="23" spans="1:16" x14ac:dyDescent="0.25">
      <c r="A23" t="s">
        <v>46</v>
      </c>
      <c r="B23" t="s">
        <v>91</v>
      </c>
      <c r="C23" t="s">
        <v>92</v>
      </c>
      <c r="D23">
        <v>4.76</v>
      </c>
      <c r="E23">
        <v>1.56</v>
      </c>
      <c r="F23">
        <f t="shared" si="0"/>
        <v>3.16</v>
      </c>
      <c r="G23">
        <v>6</v>
      </c>
      <c r="H23" t="s">
        <v>106</v>
      </c>
      <c r="I23" s="25" t="s">
        <v>84</v>
      </c>
      <c r="J23" s="20">
        <v>5.3572727272727283</v>
      </c>
      <c r="K23" s="20"/>
      <c r="L23" s="20">
        <v>5.3572727272727283</v>
      </c>
    </row>
    <row r="24" spans="1:16" x14ac:dyDescent="0.25">
      <c r="A24" t="s">
        <v>46</v>
      </c>
      <c r="B24" t="s">
        <v>91</v>
      </c>
      <c r="C24" t="s">
        <v>92</v>
      </c>
      <c r="D24">
        <v>6.77</v>
      </c>
      <c r="E24">
        <v>1.29</v>
      </c>
      <c r="F24">
        <f t="shared" si="0"/>
        <v>4.0299999999999994</v>
      </c>
      <c r="I24" s="19" t="s">
        <v>99</v>
      </c>
      <c r="J24" s="20">
        <v>3.4259090909090912</v>
      </c>
      <c r="K24" s="20"/>
      <c r="L24" s="20">
        <v>3.4259090909090912</v>
      </c>
    </row>
    <row r="25" spans="1:16" x14ac:dyDescent="0.25">
      <c r="A25" t="s">
        <v>46</v>
      </c>
      <c r="B25" t="s">
        <v>91</v>
      </c>
      <c r="C25" t="s">
        <v>92</v>
      </c>
      <c r="D25">
        <v>3.17</v>
      </c>
      <c r="E25">
        <v>2.5499999999999998</v>
      </c>
      <c r="F25">
        <f t="shared" si="0"/>
        <v>2.86</v>
      </c>
      <c r="I25" s="25" t="s">
        <v>84</v>
      </c>
      <c r="J25" s="20">
        <v>3.4259090909090912</v>
      </c>
      <c r="K25" s="20"/>
      <c r="L25" s="20">
        <v>3.4259090909090912</v>
      </c>
    </row>
    <row r="26" spans="1:16" x14ac:dyDescent="0.25">
      <c r="A26" t="s">
        <v>46</v>
      </c>
      <c r="B26" t="s">
        <v>91</v>
      </c>
      <c r="C26" t="s">
        <v>92</v>
      </c>
      <c r="D26">
        <v>5.27</v>
      </c>
      <c r="E26">
        <v>1.82</v>
      </c>
      <c r="F26">
        <f t="shared" si="0"/>
        <v>3.5449999999999999</v>
      </c>
      <c r="I26" s="19" t="s">
        <v>93</v>
      </c>
      <c r="J26" s="20">
        <v>4.4569999999999999</v>
      </c>
      <c r="K26" s="20"/>
      <c r="L26" s="20">
        <v>4.4569999999999999</v>
      </c>
    </row>
    <row r="27" spans="1:16" x14ac:dyDescent="0.25">
      <c r="A27" t="s">
        <v>46</v>
      </c>
      <c r="B27" t="s">
        <v>91</v>
      </c>
      <c r="C27" t="s">
        <v>92</v>
      </c>
      <c r="D27">
        <v>5.08</v>
      </c>
      <c r="E27">
        <v>0.95</v>
      </c>
      <c r="F27">
        <f t="shared" si="0"/>
        <v>3.0150000000000001</v>
      </c>
      <c r="I27" s="25" t="s">
        <v>84</v>
      </c>
      <c r="J27" s="20">
        <v>4.4569999999999999</v>
      </c>
      <c r="K27" s="20"/>
      <c r="L27" s="20">
        <v>4.4569999999999999</v>
      </c>
    </row>
    <row r="28" spans="1:16" x14ac:dyDescent="0.25">
      <c r="A28" t="s">
        <v>46</v>
      </c>
      <c r="B28" t="s">
        <v>91</v>
      </c>
      <c r="C28" t="s">
        <v>92</v>
      </c>
      <c r="D28">
        <v>7.58</v>
      </c>
      <c r="E28">
        <v>2.29</v>
      </c>
      <c r="F28">
        <f t="shared" si="0"/>
        <v>4.9350000000000005</v>
      </c>
      <c r="I28" s="19" t="s">
        <v>90</v>
      </c>
      <c r="J28" s="20">
        <v>4.0579166666666664</v>
      </c>
      <c r="K28" s="20"/>
      <c r="L28" s="20">
        <v>4.0579166666666664</v>
      </c>
    </row>
    <row r="29" spans="1:16" x14ac:dyDescent="0.25">
      <c r="A29" t="s">
        <v>46</v>
      </c>
      <c r="B29" t="s">
        <v>91</v>
      </c>
      <c r="C29" t="s">
        <v>92</v>
      </c>
      <c r="D29">
        <v>5.79</v>
      </c>
      <c r="E29">
        <v>1.29</v>
      </c>
      <c r="F29">
        <f t="shared" si="0"/>
        <v>3.54</v>
      </c>
      <c r="I29" s="25" t="s">
        <v>91</v>
      </c>
      <c r="J29" s="20">
        <v>4.0579166666666664</v>
      </c>
      <c r="K29" s="20"/>
      <c r="L29" s="20">
        <v>4.0579166666666664</v>
      </c>
    </row>
    <row r="30" spans="1:16" x14ac:dyDescent="0.25">
      <c r="A30" t="s">
        <v>46</v>
      </c>
      <c r="B30" t="s">
        <v>91</v>
      </c>
      <c r="C30" t="s">
        <v>92</v>
      </c>
      <c r="D30">
        <v>4.32</v>
      </c>
      <c r="E30">
        <v>2.13</v>
      </c>
      <c r="F30">
        <f t="shared" si="0"/>
        <v>3.2250000000000001</v>
      </c>
      <c r="I30" s="19" t="s">
        <v>74</v>
      </c>
      <c r="J30" s="20">
        <v>5.1845454545454537</v>
      </c>
      <c r="K30" s="20">
        <v>1.2849137931034487</v>
      </c>
      <c r="L30" s="20">
        <v>3.635376712328767</v>
      </c>
    </row>
    <row r="31" spans="1:16" x14ac:dyDescent="0.25">
      <c r="A31" t="s">
        <v>46</v>
      </c>
      <c r="B31" t="s">
        <v>91</v>
      </c>
      <c r="C31" t="s">
        <v>92</v>
      </c>
      <c r="D31">
        <v>6.5</v>
      </c>
      <c r="E31">
        <v>1.37</v>
      </c>
      <c r="F31">
        <f t="shared" si="0"/>
        <v>3.9350000000000001</v>
      </c>
    </row>
    <row r="32" spans="1:16" x14ac:dyDescent="0.25">
      <c r="A32" t="s">
        <v>46</v>
      </c>
      <c r="B32" t="s">
        <v>91</v>
      </c>
      <c r="C32" t="s">
        <v>92</v>
      </c>
      <c r="D32">
        <v>7.64</v>
      </c>
      <c r="E32">
        <v>2.13</v>
      </c>
      <c r="F32">
        <f t="shared" si="0"/>
        <v>4.8849999999999998</v>
      </c>
    </row>
    <row r="33" spans="1:8" x14ac:dyDescent="0.25">
      <c r="A33" t="s">
        <v>46</v>
      </c>
      <c r="B33" t="s">
        <v>91</v>
      </c>
      <c r="C33" t="s">
        <v>92</v>
      </c>
      <c r="D33">
        <v>3.01</v>
      </c>
      <c r="E33">
        <v>2.54</v>
      </c>
      <c r="F33">
        <f t="shared" si="0"/>
        <v>2.7749999999999999</v>
      </c>
    </row>
    <row r="34" spans="1:8" x14ac:dyDescent="0.25">
      <c r="A34" t="s">
        <v>46</v>
      </c>
      <c r="B34" t="s">
        <v>91</v>
      </c>
      <c r="C34" t="s">
        <v>92</v>
      </c>
      <c r="D34">
        <v>5.59</v>
      </c>
      <c r="E34">
        <v>1.7</v>
      </c>
      <c r="F34">
        <f t="shared" si="0"/>
        <v>3.645</v>
      </c>
    </row>
    <row r="35" spans="1:8" x14ac:dyDescent="0.25">
      <c r="A35" t="s">
        <v>46</v>
      </c>
      <c r="B35" s="28" t="s">
        <v>96</v>
      </c>
      <c r="C35" t="s">
        <v>98</v>
      </c>
      <c r="D35">
        <v>0.38</v>
      </c>
      <c r="E35">
        <v>0.1</v>
      </c>
      <c r="F35">
        <f t="shared" si="0"/>
        <v>0.24</v>
      </c>
      <c r="G35">
        <v>3</v>
      </c>
      <c r="H35" t="s">
        <v>126</v>
      </c>
    </row>
    <row r="36" spans="1:8" x14ac:dyDescent="0.25">
      <c r="A36" t="s">
        <v>46</v>
      </c>
      <c r="B36" s="28" t="s">
        <v>96</v>
      </c>
      <c r="C36" t="s">
        <v>98</v>
      </c>
      <c r="D36">
        <v>1.03</v>
      </c>
      <c r="E36">
        <v>0.77</v>
      </c>
      <c r="F36">
        <f t="shared" si="0"/>
        <v>0.9</v>
      </c>
    </row>
    <row r="37" spans="1:8" x14ac:dyDescent="0.25">
      <c r="A37" t="s">
        <v>46</v>
      </c>
      <c r="B37" s="28" t="s">
        <v>96</v>
      </c>
      <c r="C37" t="s">
        <v>98</v>
      </c>
      <c r="D37">
        <v>0.62</v>
      </c>
      <c r="E37">
        <v>0.59</v>
      </c>
      <c r="F37">
        <f t="shared" si="0"/>
        <v>0.60499999999999998</v>
      </c>
    </row>
    <row r="38" spans="1:8" x14ac:dyDescent="0.25">
      <c r="A38" t="s">
        <v>46</v>
      </c>
      <c r="B38" s="28" t="s">
        <v>96</v>
      </c>
      <c r="C38" t="s">
        <v>98</v>
      </c>
      <c r="D38">
        <v>0.63</v>
      </c>
      <c r="E38">
        <v>0.61</v>
      </c>
      <c r="F38">
        <f t="shared" si="0"/>
        <v>0.62</v>
      </c>
    </row>
    <row r="39" spans="1:8" x14ac:dyDescent="0.25">
      <c r="A39" t="s">
        <v>46</v>
      </c>
      <c r="B39" s="28" t="s">
        <v>97</v>
      </c>
      <c r="C39" t="s">
        <v>98</v>
      </c>
      <c r="D39">
        <v>0.38</v>
      </c>
      <c r="E39">
        <v>0.32</v>
      </c>
      <c r="F39">
        <f t="shared" si="0"/>
        <v>0.35</v>
      </c>
      <c r="G39">
        <v>4</v>
      </c>
      <c r="H39" t="s">
        <v>105</v>
      </c>
    </row>
    <row r="40" spans="1:8" x14ac:dyDescent="0.25">
      <c r="A40" t="s">
        <v>46</v>
      </c>
      <c r="B40" s="28" t="s">
        <v>97</v>
      </c>
      <c r="C40" t="s">
        <v>98</v>
      </c>
      <c r="D40">
        <v>0.47</v>
      </c>
      <c r="E40">
        <v>0.18</v>
      </c>
      <c r="F40">
        <f t="shared" si="0"/>
        <v>0.32499999999999996</v>
      </c>
    </row>
    <row r="41" spans="1:8" x14ac:dyDescent="0.25">
      <c r="A41" t="s">
        <v>46</v>
      </c>
      <c r="B41" s="28" t="s">
        <v>97</v>
      </c>
      <c r="C41" t="s">
        <v>98</v>
      </c>
      <c r="D41">
        <v>0.24</v>
      </c>
      <c r="E41">
        <v>0.19</v>
      </c>
      <c r="F41">
        <f t="shared" si="0"/>
        <v>0.215</v>
      </c>
    </row>
    <row r="42" spans="1:8" x14ac:dyDescent="0.25">
      <c r="A42" t="s">
        <v>46</v>
      </c>
      <c r="B42" s="28" t="s">
        <v>97</v>
      </c>
      <c r="C42" t="s">
        <v>98</v>
      </c>
      <c r="D42">
        <v>0.95</v>
      </c>
      <c r="E42">
        <v>0.92</v>
      </c>
      <c r="F42">
        <f t="shared" si="0"/>
        <v>0.93500000000000005</v>
      </c>
    </row>
    <row r="43" spans="1:8" x14ac:dyDescent="0.25">
      <c r="A43" t="s">
        <v>46</v>
      </c>
      <c r="B43" s="28" t="s">
        <v>97</v>
      </c>
      <c r="C43" t="s">
        <v>98</v>
      </c>
      <c r="D43">
        <v>0.23</v>
      </c>
      <c r="E43">
        <v>0.18</v>
      </c>
      <c r="F43">
        <f t="shared" si="0"/>
        <v>0.20500000000000002</v>
      </c>
    </row>
    <row r="44" spans="1:8" x14ac:dyDescent="0.25">
      <c r="A44" t="s">
        <v>46</v>
      </c>
      <c r="B44" s="28" t="s">
        <v>97</v>
      </c>
      <c r="C44" t="s">
        <v>98</v>
      </c>
      <c r="D44">
        <v>0.24</v>
      </c>
      <c r="E44">
        <v>0.22</v>
      </c>
      <c r="F44">
        <f t="shared" si="0"/>
        <v>0.22999999999999998</v>
      </c>
    </row>
    <row r="45" spans="1:8" x14ac:dyDescent="0.25">
      <c r="A45" t="s">
        <v>46</v>
      </c>
      <c r="B45" s="28" t="s">
        <v>97</v>
      </c>
      <c r="C45" t="s">
        <v>98</v>
      </c>
      <c r="D45">
        <v>0.32</v>
      </c>
      <c r="E45">
        <v>0.24</v>
      </c>
      <c r="F45">
        <f t="shared" si="0"/>
        <v>0.28000000000000003</v>
      </c>
    </row>
    <row r="46" spans="1:8" x14ac:dyDescent="0.25">
      <c r="A46" t="s">
        <v>46</v>
      </c>
      <c r="B46" s="28" t="s">
        <v>97</v>
      </c>
      <c r="C46" t="s">
        <v>98</v>
      </c>
      <c r="D46">
        <v>0.23</v>
      </c>
      <c r="E46">
        <v>0.22</v>
      </c>
      <c r="F46">
        <f t="shared" si="0"/>
        <v>0.22500000000000001</v>
      </c>
    </row>
    <row r="47" spans="1:8" x14ac:dyDescent="0.25">
      <c r="A47" t="s">
        <v>46</v>
      </c>
      <c r="B47" s="28" t="s">
        <v>97</v>
      </c>
      <c r="C47" t="s">
        <v>98</v>
      </c>
      <c r="D47">
        <v>0.19</v>
      </c>
      <c r="E47">
        <v>0.17</v>
      </c>
      <c r="F47">
        <f t="shared" si="0"/>
        <v>0.18</v>
      </c>
    </row>
    <row r="48" spans="1:8" x14ac:dyDescent="0.25">
      <c r="A48" t="s">
        <v>46</v>
      </c>
      <c r="B48" s="28" t="s">
        <v>97</v>
      </c>
      <c r="C48" t="s">
        <v>98</v>
      </c>
      <c r="D48">
        <v>0.17</v>
      </c>
      <c r="E48">
        <v>0.17</v>
      </c>
      <c r="F48">
        <f t="shared" si="0"/>
        <v>0.17</v>
      </c>
    </row>
    <row r="49" spans="1:8" x14ac:dyDescent="0.25">
      <c r="A49" t="s">
        <v>46</v>
      </c>
      <c r="B49" t="s">
        <v>84</v>
      </c>
      <c r="C49" t="s">
        <v>95</v>
      </c>
      <c r="D49">
        <v>3.67</v>
      </c>
      <c r="E49">
        <v>1.68</v>
      </c>
      <c r="F49">
        <f t="shared" si="0"/>
        <v>2.6749999999999998</v>
      </c>
      <c r="G49">
        <v>7</v>
      </c>
      <c r="H49" t="s">
        <v>104</v>
      </c>
    </row>
    <row r="50" spans="1:8" x14ac:dyDescent="0.25">
      <c r="A50" t="s">
        <v>46</v>
      </c>
      <c r="B50" t="s">
        <v>84</v>
      </c>
      <c r="C50" t="s">
        <v>95</v>
      </c>
      <c r="D50">
        <v>2.11</v>
      </c>
      <c r="E50">
        <v>1.56</v>
      </c>
      <c r="F50">
        <f t="shared" si="0"/>
        <v>1.835</v>
      </c>
    </row>
    <row r="51" spans="1:8" x14ac:dyDescent="0.25">
      <c r="A51" t="s">
        <v>46</v>
      </c>
      <c r="B51" t="s">
        <v>84</v>
      </c>
      <c r="C51" t="s">
        <v>95</v>
      </c>
      <c r="D51">
        <v>2.2599999999999998</v>
      </c>
      <c r="E51">
        <v>1.59</v>
      </c>
      <c r="F51">
        <f t="shared" si="0"/>
        <v>1.9249999999999998</v>
      </c>
    </row>
    <row r="52" spans="1:8" x14ac:dyDescent="0.25">
      <c r="A52" t="s">
        <v>46</v>
      </c>
      <c r="B52" t="s">
        <v>84</v>
      </c>
      <c r="C52" t="s">
        <v>95</v>
      </c>
      <c r="D52">
        <v>1.99</v>
      </c>
      <c r="E52">
        <v>1.88</v>
      </c>
      <c r="F52">
        <f t="shared" si="0"/>
        <v>1.9350000000000001</v>
      </c>
    </row>
    <row r="53" spans="1:8" x14ac:dyDescent="0.25">
      <c r="A53" t="s">
        <v>46</v>
      </c>
      <c r="B53" t="s">
        <v>84</v>
      </c>
      <c r="C53" t="s">
        <v>95</v>
      </c>
      <c r="D53">
        <v>1.59</v>
      </c>
      <c r="E53">
        <v>1.37</v>
      </c>
      <c r="F53">
        <f t="shared" si="0"/>
        <v>1.48</v>
      </c>
    </row>
    <row r="54" spans="1:8" x14ac:dyDescent="0.25">
      <c r="A54" t="s">
        <v>46</v>
      </c>
      <c r="B54" t="s">
        <v>84</v>
      </c>
      <c r="C54" t="s">
        <v>95</v>
      </c>
      <c r="D54">
        <v>3.62</v>
      </c>
      <c r="E54">
        <v>2.58</v>
      </c>
      <c r="F54">
        <f t="shared" si="0"/>
        <v>3.1</v>
      </c>
    </row>
    <row r="55" spans="1:8" x14ac:dyDescent="0.25">
      <c r="A55" t="s">
        <v>46</v>
      </c>
      <c r="B55" t="s">
        <v>84</v>
      </c>
      <c r="C55" t="s">
        <v>95</v>
      </c>
      <c r="D55">
        <v>1.49</v>
      </c>
      <c r="E55">
        <v>1.1599999999999999</v>
      </c>
      <c r="F55">
        <f t="shared" si="0"/>
        <v>1.325</v>
      </c>
    </row>
    <row r="56" spans="1:8" x14ac:dyDescent="0.25">
      <c r="A56" t="s">
        <v>46</v>
      </c>
      <c r="B56" t="s">
        <v>84</v>
      </c>
      <c r="C56" t="s">
        <v>95</v>
      </c>
      <c r="D56">
        <v>1.05</v>
      </c>
      <c r="E56">
        <v>0.81</v>
      </c>
      <c r="F56">
        <f t="shared" si="0"/>
        <v>0.93</v>
      </c>
    </row>
    <row r="57" spans="1:8" x14ac:dyDescent="0.25">
      <c r="A57" t="s">
        <v>46</v>
      </c>
      <c r="B57" t="s">
        <v>84</v>
      </c>
      <c r="C57" t="s">
        <v>95</v>
      </c>
      <c r="D57">
        <v>1.01</v>
      </c>
      <c r="E57">
        <v>0.95</v>
      </c>
      <c r="F57">
        <f t="shared" si="0"/>
        <v>0.98</v>
      </c>
    </row>
    <row r="58" spans="1:8" x14ac:dyDescent="0.25">
      <c r="A58" t="s">
        <v>46</v>
      </c>
      <c r="B58" t="s">
        <v>84</v>
      </c>
      <c r="C58" t="s">
        <v>95</v>
      </c>
      <c r="D58">
        <v>1.35</v>
      </c>
      <c r="E58">
        <v>0.93</v>
      </c>
      <c r="F58">
        <f t="shared" si="0"/>
        <v>1.1400000000000001</v>
      </c>
    </row>
    <row r="59" spans="1:8" x14ac:dyDescent="0.25">
      <c r="A59" t="s">
        <v>46</v>
      </c>
      <c r="B59" t="s">
        <v>84</v>
      </c>
      <c r="C59" t="s">
        <v>95</v>
      </c>
      <c r="D59">
        <v>1.19</v>
      </c>
      <c r="E59">
        <v>1.17</v>
      </c>
      <c r="F59">
        <f t="shared" si="0"/>
        <v>1.18</v>
      </c>
    </row>
    <row r="60" spans="1:8" x14ac:dyDescent="0.25">
      <c r="A60" t="s">
        <v>83</v>
      </c>
      <c r="B60" t="s">
        <v>84</v>
      </c>
      <c r="C60" t="s">
        <v>89</v>
      </c>
      <c r="D60">
        <v>11.9</v>
      </c>
      <c r="E60">
        <v>8.31</v>
      </c>
      <c r="F60">
        <f t="shared" si="0"/>
        <v>10.105</v>
      </c>
    </row>
    <row r="61" spans="1:8" x14ac:dyDescent="0.25">
      <c r="A61" t="s">
        <v>83</v>
      </c>
      <c r="B61" t="s">
        <v>84</v>
      </c>
      <c r="C61" t="s">
        <v>89</v>
      </c>
      <c r="D61">
        <v>6.8</v>
      </c>
      <c r="E61">
        <v>4.5</v>
      </c>
      <c r="F61">
        <f t="shared" si="0"/>
        <v>5.65</v>
      </c>
    </row>
    <row r="62" spans="1:8" x14ac:dyDescent="0.25">
      <c r="A62" t="s">
        <v>83</v>
      </c>
      <c r="B62" t="s">
        <v>84</v>
      </c>
      <c r="C62" t="s">
        <v>89</v>
      </c>
      <c r="D62">
        <v>7.47</v>
      </c>
      <c r="E62">
        <v>2.61</v>
      </c>
      <c r="F62">
        <f t="shared" si="0"/>
        <v>5.04</v>
      </c>
    </row>
    <row r="63" spans="1:8" x14ac:dyDescent="0.25">
      <c r="A63" t="s">
        <v>83</v>
      </c>
      <c r="B63" t="s">
        <v>84</v>
      </c>
      <c r="C63" t="s">
        <v>89</v>
      </c>
      <c r="D63">
        <v>7.2</v>
      </c>
      <c r="E63">
        <v>4.49</v>
      </c>
      <c r="F63">
        <f t="shared" si="0"/>
        <v>5.8450000000000006</v>
      </c>
    </row>
    <row r="64" spans="1:8" x14ac:dyDescent="0.25">
      <c r="A64" t="s">
        <v>83</v>
      </c>
      <c r="B64" t="s">
        <v>84</v>
      </c>
      <c r="C64" t="s">
        <v>89</v>
      </c>
      <c r="D64">
        <v>4.67</v>
      </c>
      <c r="E64">
        <v>4.2</v>
      </c>
      <c r="F64">
        <f t="shared" si="0"/>
        <v>4.4350000000000005</v>
      </c>
    </row>
    <row r="65" spans="1:6" x14ac:dyDescent="0.25">
      <c r="A65" t="s">
        <v>83</v>
      </c>
      <c r="B65" t="s">
        <v>84</v>
      </c>
      <c r="C65" t="s">
        <v>89</v>
      </c>
      <c r="D65">
        <v>8.36</v>
      </c>
      <c r="E65">
        <v>6.51</v>
      </c>
      <c r="F65">
        <f t="shared" si="0"/>
        <v>7.4349999999999996</v>
      </c>
    </row>
    <row r="66" spans="1:6" x14ac:dyDescent="0.25">
      <c r="A66" t="s">
        <v>83</v>
      </c>
      <c r="B66" t="s">
        <v>84</v>
      </c>
      <c r="C66" t="s">
        <v>89</v>
      </c>
      <c r="D66">
        <v>9.1199999999999992</v>
      </c>
      <c r="E66">
        <v>5.77</v>
      </c>
      <c r="F66">
        <f t="shared" si="0"/>
        <v>7.4449999999999994</v>
      </c>
    </row>
    <row r="67" spans="1:6" x14ac:dyDescent="0.25">
      <c r="A67" t="s">
        <v>83</v>
      </c>
      <c r="B67" t="s">
        <v>84</v>
      </c>
      <c r="C67" t="s">
        <v>89</v>
      </c>
      <c r="D67">
        <v>8.01</v>
      </c>
      <c r="E67">
        <v>5.98</v>
      </c>
      <c r="F67">
        <f t="shared" ref="F67:F130" si="1">AVERAGE(D67:E67)</f>
        <v>6.9950000000000001</v>
      </c>
    </row>
    <row r="68" spans="1:6" x14ac:dyDescent="0.25">
      <c r="A68" t="s">
        <v>83</v>
      </c>
      <c r="B68" t="s">
        <v>84</v>
      </c>
      <c r="C68" t="s">
        <v>89</v>
      </c>
      <c r="D68">
        <v>7.02</v>
      </c>
      <c r="E68">
        <v>6.82</v>
      </c>
      <c r="F68">
        <f t="shared" si="1"/>
        <v>6.92</v>
      </c>
    </row>
    <row r="69" spans="1:6" x14ac:dyDescent="0.25">
      <c r="A69" t="s">
        <v>83</v>
      </c>
      <c r="B69" t="s">
        <v>84</v>
      </c>
      <c r="C69" t="s">
        <v>89</v>
      </c>
      <c r="D69">
        <v>10.35</v>
      </c>
      <c r="E69">
        <v>4.4800000000000004</v>
      </c>
      <c r="F69">
        <f t="shared" si="1"/>
        <v>7.415</v>
      </c>
    </row>
    <row r="70" spans="1:6" x14ac:dyDescent="0.25">
      <c r="A70" t="s">
        <v>83</v>
      </c>
      <c r="B70" t="s">
        <v>84</v>
      </c>
      <c r="C70" t="s">
        <v>89</v>
      </c>
      <c r="D70">
        <v>8.92</v>
      </c>
      <c r="E70">
        <v>6.19</v>
      </c>
      <c r="F70">
        <f t="shared" si="1"/>
        <v>7.5549999999999997</v>
      </c>
    </row>
    <row r="71" spans="1:6" x14ac:dyDescent="0.25">
      <c r="A71" t="s">
        <v>83</v>
      </c>
      <c r="B71" t="s">
        <v>84</v>
      </c>
      <c r="C71" t="s">
        <v>89</v>
      </c>
      <c r="D71">
        <v>5.38</v>
      </c>
      <c r="E71">
        <v>4.41</v>
      </c>
      <c r="F71">
        <f t="shared" si="1"/>
        <v>4.8949999999999996</v>
      </c>
    </row>
    <row r="72" spans="1:6" x14ac:dyDescent="0.25">
      <c r="A72" t="s">
        <v>83</v>
      </c>
      <c r="B72" t="s">
        <v>84</v>
      </c>
      <c r="C72" t="s">
        <v>89</v>
      </c>
      <c r="D72">
        <v>4.76</v>
      </c>
      <c r="E72">
        <v>4.3</v>
      </c>
      <c r="F72">
        <f t="shared" si="1"/>
        <v>4.5299999999999994</v>
      </c>
    </row>
    <row r="73" spans="1:6" x14ac:dyDescent="0.25">
      <c r="A73" t="s">
        <v>83</v>
      </c>
      <c r="B73" t="s">
        <v>84</v>
      </c>
      <c r="C73" t="s">
        <v>87</v>
      </c>
      <c r="D73">
        <v>5.6</v>
      </c>
      <c r="E73">
        <v>1.8</v>
      </c>
      <c r="F73">
        <f t="shared" si="1"/>
        <v>3.6999999999999997</v>
      </c>
    </row>
    <row r="74" spans="1:6" x14ac:dyDescent="0.25">
      <c r="A74" t="s">
        <v>83</v>
      </c>
      <c r="B74" t="s">
        <v>84</v>
      </c>
      <c r="C74" t="s">
        <v>87</v>
      </c>
      <c r="D74">
        <v>6.01</v>
      </c>
      <c r="E74">
        <v>4.58</v>
      </c>
      <c r="F74">
        <f t="shared" si="1"/>
        <v>5.2949999999999999</v>
      </c>
    </row>
    <row r="75" spans="1:6" x14ac:dyDescent="0.25">
      <c r="A75" t="s">
        <v>83</v>
      </c>
      <c r="B75" t="s">
        <v>84</v>
      </c>
      <c r="C75" t="s">
        <v>87</v>
      </c>
      <c r="D75">
        <v>4.1100000000000003</v>
      </c>
      <c r="E75">
        <v>3.51</v>
      </c>
      <c r="F75">
        <f t="shared" si="1"/>
        <v>3.81</v>
      </c>
    </row>
    <row r="76" spans="1:6" x14ac:dyDescent="0.25">
      <c r="A76" t="s">
        <v>83</v>
      </c>
      <c r="B76" t="s">
        <v>84</v>
      </c>
      <c r="C76" t="s">
        <v>87</v>
      </c>
      <c r="D76">
        <v>6.65</v>
      </c>
      <c r="E76">
        <v>5.97</v>
      </c>
      <c r="F76">
        <f t="shared" si="1"/>
        <v>6.3100000000000005</v>
      </c>
    </row>
    <row r="77" spans="1:6" x14ac:dyDescent="0.25">
      <c r="A77" t="s">
        <v>83</v>
      </c>
      <c r="B77" t="s">
        <v>84</v>
      </c>
      <c r="C77" t="s">
        <v>87</v>
      </c>
      <c r="D77">
        <v>3.44</v>
      </c>
      <c r="E77">
        <v>3.33</v>
      </c>
      <c r="F77">
        <f t="shared" si="1"/>
        <v>3.3849999999999998</v>
      </c>
    </row>
    <row r="78" spans="1:6" x14ac:dyDescent="0.25">
      <c r="A78" t="s">
        <v>83</v>
      </c>
      <c r="B78" t="s">
        <v>84</v>
      </c>
      <c r="C78" t="s">
        <v>87</v>
      </c>
      <c r="D78">
        <v>6.4</v>
      </c>
      <c r="E78">
        <v>4.8</v>
      </c>
      <c r="F78">
        <f t="shared" si="1"/>
        <v>5.6</v>
      </c>
    </row>
    <row r="79" spans="1:6" x14ac:dyDescent="0.25">
      <c r="A79" t="s">
        <v>83</v>
      </c>
      <c r="B79" t="s">
        <v>84</v>
      </c>
      <c r="C79" t="s">
        <v>87</v>
      </c>
      <c r="D79">
        <v>9.83</v>
      </c>
      <c r="E79">
        <v>5.95</v>
      </c>
      <c r="F79">
        <f t="shared" si="1"/>
        <v>7.8900000000000006</v>
      </c>
    </row>
    <row r="80" spans="1:6" x14ac:dyDescent="0.25">
      <c r="A80" t="s">
        <v>83</v>
      </c>
      <c r="B80" t="s">
        <v>84</v>
      </c>
      <c r="C80" t="s">
        <v>87</v>
      </c>
      <c r="D80">
        <v>8.7100000000000009</v>
      </c>
      <c r="E80">
        <v>4.47</v>
      </c>
      <c r="F80">
        <f t="shared" si="1"/>
        <v>6.59</v>
      </c>
    </row>
    <row r="81" spans="1:6" x14ac:dyDescent="0.25">
      <c r="A81" t="s">
        <v>83</v>
      </c>
      <c r="B81" t="s">
        <v>84</v>
      </c>
      <c r="C81" t="s">
        <v>87</v>
      </c>
      <c r="D81">
        <v>2.76</v>
      </c>
      <c r="E81">
        <v>2.34</v>
      </c>
      <c r="F81">
        <f t="shared" si="1"/>
        <v>2.5499999999999998</v>
      </c>
    </row>
    <row r="82" spans="1:6" x14ac:dyDescent="0.25">
      <c r="A82" t="s">
        <v>83</v>
      </c>
      <c r="B82" t="s">
        <v>84</v>
      </c>
      <c r="C82" t="s">
        <v>87</v>
      </c>
      <c r="D82">
        <v>3.88</v>
      </c>
      <c r="E82">
        <v>3.44</v>
      </c>
      <c r="F82">
        <f t="shared" si="1"/>
        <v>3.66</v>
      </c>
    </row>
    <row r="83" spans="1:6" x14ac:dyDescent="0.25">
      <c r="A83" t="s">
        <v>83</v>
      </c>
      <c r="B83" t="s">
        <v>84</v>
      </c>
      <c r="C83" t="s">
        <v>86</v>
      </c>
      <c r="D83">
        <v>10.58</v>
      </c>
      <c r="E83">
        <v>2.57</v>
      </c>
      <c r="F83">
        <f t="shared" si="1"/>
        <v>6.5750000000000002</v>
      </c>
    </row>
    <row r="84" spans="1:6" x14ac:dyDescent="0.25">
      <c r="A84" t="s">
        <v>83</v>
      </c>
      <c r="B84" t="s">
        <v>84</v>
      </c>
      <c r="C84" t="s">
        <v>86</v>
      </c>
      <c r="D84">
        <v>10.76</v>
      </c>
      <c r="E84">
        <v>3.2</v>
      </c>
      <c r="F84">
        <f t="shared" si="1"/>
        <v>6.98</v>
      </c>
    </row>
    <row r="85" spans="1:6" x14ac:dyDescent="0.25">
      <c r="A85" t="s">
        <v>83</v>
      </c>
      <c r="B85" t="s">
        <v>84</v>
      </c>
      <c r="C85" t="s">
        <v>86</v>
      </c>
      <c r="D85">
        <v>9.5299999999999994</v>
      </c>
      <c r="E85">
        <v>3.47</v>
      </c>
      <c r="F85">
        <f t="shared" si="1"/>
        <v>6.5</v>
      </c>
    </row>
    <row r="86" spans="1:6" x14ac:dyDescent="0.25">
      <c r="A86" t="s">
        <v>83</v>
      </c>
      <c r="B86" t="s">
        <v>84</v>
      </c>
      <c r="C86" t="s">
        <v>86</v>
      </c>
      <c r="D86">
        <v>6.46</v>
      </c>
      <c r="E86">
        <v>4.4800000000000004</v>
      </c>
      <c r="F86">
        <f t="shared" si="1"/>
        <v>5.4700000000000006</v>
      </c>
    </row>
    <row r="87" spans="1:6" x14ac:dyDescent="0.25">
      <c r="A87" t="s">
        <v>83</v>
      </c>
      <c r="B87" t="s">
        <v>84</v>
      </c>
      <c r="C87" t="s">
        <v>86</v>
      </c>
      <c r="D87">
        <v>6.22</v>
      </c>
      <c r="E87">
        <v>2.5099999999999998</v>
      </c>
      <c r="F87">
        <f t="shared" si="1"/>
        <v>4.3650000000000002</v>
      </c>
    </row>
    <row r="88" spans="1:6" x14ac:dyDescent="0.25">
      <c r="A88" t="s">
        <v>83</v>
      </c>
      <c r="B88" t="s">
        <v>84</v>
      </c>
      <c r="C88" t="s">
        <v>86</v>
      </c>
      <c r="D88">
        <v>9.9499999999999993</v>
      </c>
      <c r="E88">
        <v>3.43</v>
      </c>
      <c r="F88">
        <f t="shared" si="1"/>
        <v>6.6899999999999995</v>
      </c>
    </row>
    <row r="89" spans="1:6" x14ac:dyDescent="0.25">
      <c r="A89" t="s">
        <v>83</v>
      </c>
      <c r="B89" t="s">
        <v>84</v>
      </c>
      <c r="C89" t="s">
        <v>86</v>
      </c>
      <c r="D89">
        <v>8.16</v>
      </c>
      <c r="E89">
        <v>5.8</v>
      </c>
      <c r="F89">
        <f t="shared" si="1"/>
        <v>6.98</v>
      </c>
    </row>
    <row r="90" spans="1:6" x14ac:dyDescent="0.25">
      <c r="A90" t="s">
        <v>83</v>
      </c>
      <c r="B90" t="s">
        <v>84</v>
      </c>
      <c r="C90" t="s">
        <v>86</v>
      </c>
      <c r="D90">
        <v>7.46</v>
      </c>
      <c r="E90">
        <v>4.9400000000000004</v>
      </c>
      <c r="F90">
        <f t="shared" si="1"/>
        <v>6.2</v>
      </c>
    </row>
    <row r="91" spans="1:6" x14ac:dyDescent="0.25">
      <c r="A91" t="s">
        <v>83</v>
      </c>
      <c r="B91" t="s">
        <v>84</v>
      </c>
      <c r="C91" t="s">
        <v>86</v>
      </c>
      <c r="D91">
        <v>7.14</v>
      </c>
      <c r="E91">
        <v>6</v>
      </c>
      <c r="F91">
        <f t="shared" si="1"/>
        <v>6.57</v>
      </c>
    </row>
    <row r="92" spans="1:6" x14ac:dyDescent="0.25">
      <c r="A92" t="s">
        <v>83</v>
      </c>
      <c r="B92" t="s">
        <v>84</v>
      </c>
      <c r="C92" t="s">
        <v>86</v>
      </c>
      <c r="D92">
        <v>5.22</v>
      </c>
      <c r="E92">
        <v>4.7300000000000004</v>
      </c>
      <c r="F92">
        <f t="shared" si="1"/>
        <v>4.9749999999999996</v>
      </c>
    </row>
    <row r="93" spans="1:6" x14ac:dyDescent="0.25">
      <c r="A93" t="s">
        <v>83</v>
      </c>
      <c r="B93" t="s">
        <v>84</v>
      </c>
      <c r="C93" t="s">
        <v>86</v>
      </c>
      <c r="D93">
        <v>10.45</v>
      </c>
      <c r="E93">
        <v>2.72</v>
      </c>
      <c r="F93">
        <f t="shared" si="1"/>
        <v>6.585</v>
      </c>
    </row>
    <row r="94" spans="1:6" x14ac:dyDescent="0.25">
      <c r="A94" t="s">
        <v>83</v>
      </c>
      <c r="B94" t="s">
        <v>84</v>
      </c>
      <c r="C94" t="s">
        <v>88</v>
      </c>
      <c r="D94">
        <v>8.1999999999999993</v>
      </c>
      <c r="E94">
        <v>3.72</v>
      </c>
      <c r="F94">
        <f t="shared" si="1"/>
        <v>5.96</v>
      </c>
    </row>
    <row r="95" spans="1:6" x14ac:dyDescent="0.25">
      <c r="A95" t="s">
        <v>83</v>
      </c>
      <c r="B95" t="s">
        <v>84</v>
      </c>
      <c r="C95" t="s">
        <v>88</v>
      </c>
      <c r="D95">
        <v>4.8099999999999996</v>
      </c>
      <c r="E95">
        <v>4.0999999999999996</v>
      </c>
      <c r="F95">
        <f t="shared" si="1"/>
        <v>4.4550000000000001</v>
      </c>
    </row>
    <row r="96" spans="1:6" x14ac:dyDescent="0.25">
      <c r="A96" t="s">
        <v>83</v>
      </c>
      <c r="B96" t="s">
        <v>84</v>
      </c>
      <c r="C96" t="s">
        <v>88</v>
      </c>
      <c r="D96">
        <v>7.72</v>
      </c>
      <c r="E96">
        <v>4.97</v>
      </c>
      <c r="F96">
        <f t="shared" si="1"/>
        <v>6.3449999999999998</v>
      </c>
    </row>
    <row r="97" spans="1:6" x14ac:dyDescent="0.25">
      <c r="A97" t="s">
        <v>83</v>
      </c>
      <c r="B97" t="s">
        <v>84</v>
      </c>
      <c r="C97" t="s">
        <v>88</v>
      </c>
      <c r="D97">
        <v>7.03</v>
      </c>
      <c r="E97">
        <v>6.53</v>
      </c>
      <c r="F97">
        <f t="shared" si="1"/>
        <v>6.78</v>
      </c>
    </row>
    <row r="98" spans="1:6" x14ac:dyDescent="0.25">
      <c r="A98" t="s">
        <v>83</v>
      </c>
      <c r="B98" t="s">
        <v>84</v>
      </c>
      <c r="C98" t="s">
        <v>88</v>
      </c>
      <c r="D98">
        <v>4.99</v>
      </c>
      <c r="E98">
        <v>4.84</v>
      </c>
      <c r="F98">
        <f t="shared" si="1"/>
        <v>4.915</v>
      </c>
    </row>
    <row r="99" spans="1:6" x14ac:dyDescent="0.25">
      <c r="A99" t="s">
        <v>83</v>
      </c>
      <c r="B99" t="s">
        <v>84</v>
      </c>
      <c r="C99" t="s">
        <v>88</v>
      </c>
      <c r="D99">
        <v>10.63</v>
      </c>
      <c r="E99">
        <v>8.44</v>
      </c>
      <c r="F99">
        <f t="shared" si="1"/>
        <v>9.5350000000000001</v>
      </c>
    </row>
    <row r="100" spans="1:6" x14ac:dyDescent="0.25">
      <c r="A100" t="s">
        <v>83</v>
      </c>
      <c r="B100" t="s">
        <v>84</v>
      </c>
      <c r="C100" t="s">
        <v>88</v>
      </c>
      <c r="D100">
        <v>5.75</v>
      </c>
      <c r="E100">
        <v>4.24</v>
      </c>
      <c r="F100">
        <f t="shared" si="1"/>
        <v>4.9950000000000001</v>
      </c>
    </row>
    <row r="101" spans="1:6" x14ac:dyDescent="0.25">
      <c r="A101" t="s">
        <v>83</v>
      </c>
      <c r="B101" t="s">
        <v>84</v>
      </c>
      <c r="C101" t="s">
        <v>88</v>
      </c>
      <c r="D101">
        <v>12.67</v>
      </c>
      <c r="E101">
        <v>6.67</v>
      </c>
      <c r="F101">
        <f t="shared" si="1"/>
        <v>9.67</v>
      </c>
    </row>
    <row r="102" spans="1:6" x14ac:dyDescent="0.25">
      <c r="A102" t="s">
        <v>83</v>
      </c>
      <c r="B102" t="s">
        <v>84</v>
      </c>
      <c r="C102" t="s">
        <v>88</v>
      </c>
      <c r="D102">
        <v>7.74</v>
      </c>
      <c r="E102">
        <v>6.65</v>
      </c>
      <c r="F102">
        <f t="shared" si="1"/>
        <v>7.1950000000000003</v>
      </c>
    </row>
    <row r="103" spans="1:6" x14ac:dyDescent="0.25">
      <c r="A103" t="s">
        <v>83</v>
      </c>
      <c r="B103" t="s">
        <v>84</v>
      </c>
      <c r="C103" t="s">
        <v>88</v>
      </c>
      <c r="D103">
        <v>6.49</v>
      </c>
      <c r="E103">
        <v>4.6399999999999997</v>
      </c>
      <c r="F103">
        <f t="shared" si="1"/>
        <v>5.5649999999999995</v>
      </c>
    </row>
    <row r="104" spans="1:6" x14ac:dyDescent="0.25">
      <c r="A104" t="s">
        <v>83</v>
      </c>
      <c r="B104" t="s">
        <v>84</v>
      </c>
      <c r="C104" t="s">
        <v>94</v>
      </c>
      <c r="D104">
        <v>4.42</v>
      </c>
      <c r="E104">
        <v>3.73</v>
      </c>
      <c r="F104">
        <f t="shared" si="1"/>
        <v>4.0750000000000002</v>
      </c>
    </row>
    <row r="105" spans="1:6" x14ac:dyDescent="0.25">
      <c r="A105" t="s">
        <v>83</v>
      </c>
      <c r="B105" t="s">
        <v>84</v>
      </c>
      <c r="C105" t="s">
        <v>94</v>
      </c>
      <c r="D105">
        <v>8.5</v>
      </c>
      <c r="E105">
        <v>5.66</v>
      </c>
      <c r="F105">
        <f t="shared" si="1"/>
        <v>7.08</v>
      </c>
    </row>
    <row r="106" spans="1:6" x14ac:dyDescent="0.25">
      <c r="A106" t="s">
        <v>83</v>
      </c>
      <c r="B106" t="s">
        <v>84</v>
      </c>
      <c r="C106" t="s">
        <v>94</v>
      </c>
      <c r="D106">
        <v>6.16</v>
      </c>
      <c r="E106">
        <v>2.2400000000000002</v>
      </c>
      <c r="F106">
        <f t="shared" si="1"/>
        <v>4.2</v>
      </c>
    </row>
    <row r="107" spans="1:6" x14ac:dyDescent="0.25">
      <c r="A107" t="s">
        <v>83</v>
      </c>
      <c r="B107" t="s">
        <v>84</v>
      </c>
      <c r="C107" t="s">
        <v>94</v>
      </c>
      <c r="D107">
        <v>7.1</v>
      </c>
      <c r="E107">
        <v>6.24</v>
      </c>
      <c r="F107">
        <f t="shared" si="1"/>
        <v>6.67</v>
      </c>
    </row>
    <row r="108" spans="1:6" x14ac:dyDescent="0.25">
      <c r="A108" t="s">
        <v>83</v>
      </c>
      <c r="B108" t="s">
        <v>84</v>
      </c>
      <c r="C108" t="s">
        <v>94</v>
      </c>
      <c r="D108">
        <v>6.16</v>
      </c>
      <c r="E108">
        <v>5.28</v>
      </c>
      <c r="F108">
        <f t="shared" si="1"/>
        <v>5.7200000000000006</v>
      </c>
    </row>
    <row r="109" spans="1:6" x14ac:dyDescent="0.25">
      <c r="A109" t="s">
        <v>83</v>
      </c>
      <c r="B109" t="s">
        <v>84</v>
      </c>
      <c r="C109" t="s">
        <v>94</v>
      </c>
      <c r="D109">
        <v>7.36</v>
      </c>
      <c r="E109">
        <v>4.03</v>
      </c>
      <c r="F109">
        <f t="shared" si="1"/>
        <v>5.6950000000000003</v>
      </c>
    </row>
    <row r="110" spans="1:6" x14ac:dyDescent="0.25">
      <c r="A110" t="s">
        <v>83</v>
      </c>
      <c r="B110" t="s">
        <v>84</v>
      </c>
      <c r="C110" t="s">
        <v>94</v>
      </c>
      <c r="D110">
        <v>7</v>
      </c>
      <c r="E110">
        <v>5.5</v>
      </c>
      <c r="F110">
        <f t="shared" si="1"/>
        <v>6.25</v>
      </c>
    </row>
    <row r="111" spans="1:6" x14ac:dyDescent="0.25">
      <c r="A111" t="s">
        <v>83</v>
      </c>
      <c r="B111" t="s">
        <v>84</v>
      </c>
      <c r="C111" t="s">
        <v>94</v>
      </c>
      <c r="D111">
        <v>8.6</v>
      </c>
      <c r="E111">
        <v>4.26</v>
      </c>
      <c r="F111">
        <f t="shared" si="1"/>
        <v>6.43</v>
      </c>
    </row>
    <row r="112" spans="1:6" x14ac:dyDescent="0.25">
      <c r="A112" t="s">
        <v>83</v>
      </c>
      <c r="B112" t="s">
        <v>84</v>
      </c>
      <c r="C112" t="s">
        <v>94</v>
      </c>
      <c r="D112">
        <v>6.48</v>
      </c>
      <c r="E112">
        <v>5.03</v>
      </c>
      <c r="F112">
        <f t="shared" si="1"/>
        <v>5.7550000000000008</v>
      </c>
    </row>
    <row r="113" spans="1:6" x14ac:dyDescent="0.25">
      <c r="A113" t="s">
        <v>83</v>
      </c>
      <c r="B113" t="s">
        <v>84</v>
      </c>
      <c r="C113" t="s">
        <v>94</v>
      </c>
      <c r="D113">
        <v>4.0599999999999996</v>
      </c>
      <c r="E113">
        <v>3.37</v>
      </c>
      <c r="F113">
        <f t="shared" si="1"/>
        <v>3.7149999999999999</v>
      </c>
    </row>
    <row r="114" spans="1:6" x14ac:dyDescent="0.25">
      <c r="A114" t="s">
        <v>83</v>
      </c>
      <c r="B114" t="s">
        <v>84</v>
      </c>
      <c r="C114" t="s">
        <v>94</v>
      </c>
      <c r="D114">
        <v>3.92</v>
      </c>
      <c r="E114">
        <v>2.76</v>
      </c>
      <c r="F114">
        <f t="shared" si="1"/>
        <v>3.34</v>
      </c>
    </row>
    <row r="115" spans="1:6" x14ac:dyDescent="0.25">
      <c r="A115" t="s">
        <v>83</v>
      </c>
      <c r="B115" s="28" t="s">
        <v>84</v>
      </c>
      <c r="C115" t="s">
        <v>99</v>
      </c>
      <c r="D115">
        <v>5.25</v>
      </c>
      <c r="E115">
        <v>3.18</v>
      </c>
      <c r="F115">
        <f t="shared" si="1"/>
        <v>4.2149999999999999</v>
      </c>
    </row>
    <row r="116" spans="1:6" x14ac:dyDescent="0.25">
      <c r="A116" t="s">
        <v>83</v>
      </c>
      <c r="B116" s="28" t="s">
        <v>84</v>
      </c>
      <c r="C116" t="s">
        <v>99</v>
      </c>
      <c r="D116">
        <v>2</v>
      </c>
      <c r="E116">
        <v>1.57</v>
      </c>
      <c r="F116">
        <f t="shared" si="1"/>
        <v>1.7850000000000001</v>
      </c>
    </row>
    <row r="117" spans="1:6" x14ac:dyDescent="0.25">
      <c r="A117" t="s">
        <v>83</v>
      </c>
      <c r="B117" s="28" t="s">
        <v>84</v>
      </c>
      <c r="C117" t="s">
        <v>99</v>
      </c>
      <c r="D117">
        <v>5.08</v>
      </c>
      <c r="E117">
        <v>3.77</v>
      </c>
      <c r="F117">
        <f t="shared" si="1"/>
        <v>4.4249999999999998</v>
      </c>
    </row>
    <row r="118" spans="1:6" x14ac:dyDescent="0.25">
      <c r="A118" t="s">
        <v>83</v>
      </c>
      <c r="B118" s="28" t="s">
        <v>84</v>
      </c>
      <c r="C118" t="s">
        <v>99</v>
      </c>
      <c r="D118">
        <v>3.78</v>
      </c>
      <c r="E118">
        <v>3.5</v>
      </c>
      <c r="F118">
        <f t="shared" si="1"/>
        <v>3.6399999999999997</v>
      </c>
    </row>
    <row r="119" spans="1:6" x14ac:dyDescent="0.25">
      <c r="A119" t="s">
        <v>83</v>
      </c>
      <c r="B119" s="28" t="s">
        <v>84</v>
      </c>
      <c r="C119" t="s">
        <v>99</v>
      </c>
      <c r="D119">
        <v>4.5199999999999996</v>
      </c>
      <c r="E119">
        <v>4.47</v>
      </c>
      <c r="F119">
        <f t="shared" si="1"/>
        <v>4.4949999999999992</v>
      </c>
    </row>
    <row r="120" spans="1:6" x14ac:dyDescent="0.25">
      <c r="A120" t="s">
        <v>83</v>
      </c>
      <c r="B120" s="28" t="s">
        <v>84</v>
      </c>
      <c r="C120" t="s">
        <v>99</v>
      </c>
      <c r="D120">
        <v>2.97</v>
      </c>
      <c r="E120">
        <v>2.86</v>
      </c>
      <c r="F120">
        <f t="shared" si="1"/>
        <v>2.915</v>
      </c>
    </row>
    <row r="121" spans="1:6" x14ac:dyDescent="0.25">
      <c r="A121" t="s">
        <v>83</v>
      </c>
      <c r="B121" s="28" t="s">
        <v>84</v>
      </c>
      <c r="C121" t="s">
        <v>99</v>
      </c>
      <c r="D121">
        <v>5.47</v>
      </c>
      <c r="E121">
        <v>1.96</v>
      </c>
      <c r="F121">
        <f t="shared" si="1"/>
        <v>3.7149999999999999</v>
      </c>
    </row>
    <row r="122" spans="1:6" x14ac:dyDescent="0.25">
      <c r="A122" t="s">
        <v>83</v>
      </c>
      <c r="B122" s="28" t="s">
        <v>84</v>
      </c>
      <c r="C122" t="s">
        <v>99</v>
      </c>
      <c r="D122">
        <v>2.92</v>
      </c>
      <c r="E122">
        <v>1.53</v>
      </c>
      <c r="F122">
        <f t="shared" si="1"/>
        <v>2.2250000000000001</v>
      </c>
    </row>
    <row r="123" spans="1:6" x14ac:dyDescent="0.25">
      <c r="A123" t="s">
        <v>83</v>
      </c>
      <c r="B123" s="28" t="s">
        <v>84</v>
      </c>
      <c r="C123" t="s">
        <v>99</v>
      </c>
      <c r="D123">
        <v>4.45</v>
      </c>
      <c r="E123">
        <v>2.5099999999999998</v>
      </c>
      <c r="F123">
        <f t="shared" si="1"/>
        <v>3.48</v>
      </c>
    </row>
    <row r="124" spans="1:6" x14ac:dyDescent="0.25">
      <c r="A124" t="s">
        <v>83</v>
      </c>
      <c r="B124" s="28" t="s">
        <v>84</v>
      </c>
      <c r="C124" t="s">
        <v>99</v>
      </c>
      <c r="D124">
        <v>3.88</v>
      </c>
      <c r="E124">
        <v>2.77</v>
      </c>
      <c r="F124">
        <f t="shared" si="1"/>
        <v>3.3250000000000002</v>
      </c>
    </row>
    <row r="125" spans="1:6" x14ac:dyDescent="0.25">
      <c r="A125" t="s">
        <v>83</v>
      </c>
      <c r="B125" s="28" t="s">
        <v>84</v>
      </c>
      <c r="C125" t="s">
        <v>99</v>
      </c>
      <c r="D125">
        <v>4.3099999999999996</v>
      </c>
      <c r="E125">
        <v>2.62</v>
      </c>
      <c r="F125">
        <f t="shared" si="1"/>
        <v>3.4649999999999999</v>
      </c>
    </row>
    <row r="126" spans="1:6" x14ac:dyDescent="0.25">
      <c r="A126" t="s">
        <v>83</v>
      </c>
      <c r="B126" t="s">
        <v>84</v>
      </c>
      <c r="C126" t="s">
        <v>93</v>
      </c>
      <c r="D126">
        <v>6.07</v>
      </c>
      <c r="E126">
        <v>4.21</v>
      </c>
      <c r="F126">
        <f t="shared" si="1"/>
        <v>5.1400000000000006</v>
      </c>
    </row>
    <row r="127" spans="1:6" x14ac:dyDescent="0.25">
      <c r="A127" t="s">
        <v>83</v>
      </c>
      <c r="B127" t="s">
        <v>84</v>
      </c>
      <c r="C127" t="s">
        <v>93</v>
      </c>
      <c r="D127">
        <v>4.58</v>
      </c>
      <c r="E127">
        <v>3.02</v>
      </c>
      <c r="F127">
        <f t="shared" si="1"/>
        <v>3.8</v>
      </c>
    </row>
    <row r="128" spans="1:6" x14ac:dyDescent="0.25">
      <c r="A128" t="s">
        <v>83</v>
      </c>
      <c r="B128" t="s">
        <v>84</v>
      </c>
      <c r="C128" t="s">
        <v>93</v>
      </c>
      <c r="D128">
        <v>4.05</v>
      </c>
      <c r="E128">
        <v>2.56</v>
      </c>
      <c r="F128">
        <f t="shared" si="1"/>
        <v>3.3049999999999997</v>
      </c>
    </row>
    <row r="129" spans="1:6" x14ac:dyDescent="0.25">
      <c r="A129" t="s">
        <v>83</v>
      </c>
      <c r="B129" t="s">
        <v>84</v>
      </c>
      <c r="C129" t="s">
        <v>93</v>
      </c>
      <c r="D129">
        <v>4.5599999999999996</v>
      </c>
      <c r="E129">
        <v>3.71</v>
      </c>
      <c r="F129">
        <f t="shared" si="1"/>
        <v>4.1349999999999998</v>
      </c>
    </row>
    <row r="130" spans="1:6" x14ac:dyDescent="0.25">
      <c r="A130" t="s">
        <v>83</v>
      </c>
      <c r="B130" t="s">
        <v>84</v>
      </c>
      <c r="C130" t="s">
        <v>93</v>
      </c>
      <c r="D130">
        <v>5.0599999999999996</v>
      </c>
      <c r="E130">
        <v>4.59</v>
      </c>
      <c r="F130">
        <f t="shared" si="1"/>
        <v>4.8249999999999993</v>
      </c>
    </row>
    <row r="131" spans="1:6" x14ac:dyDescent="0.25">
      <c r="A131" t="s">
        <v>83</v>
      </c>
      <c r="B131" t="s">
        <v>84</v>
      </c>
      <c r="C131" t="s">
        <v>93</v>
      </c>
      <c r="D131">
        <v>5.35</v>
      </c>
      <c r="E131">
        <v>3.86</v>
      </c>
      <c r="F131">
        <f t="shared" ref="F131:F147" si="2">AVERAGE(D131:E131)</f>
        <v>4.6049999999999995</v>
      </c>
    </row>
    <row r="132" spans="1:6" x14ac:dyDescent="0.25">
      <c r="A132" t="s">
        <v>83</v>
      </c>
      <c r="B132" t="s">
        <v>84</v>
      </c>
      <c r="C132" t="s">
        <v>93</v>
      </c>
      <c r="D132">
        <v>5.17</v>
      </c>
      <c r="E132">
        <v>4.3099999999999996</v>
      </c>
      <c r="F132">
        <f t="shared" si="2"/>
        <v>4.74</v>
      </c>
    </row>
    <row r="133" spans="1:6" x14ac:dyDescent="0.25">
      <c r="A133" t="s">
        <v>83</v>
      </c>
      <c r="B133" t="s">
        <v>84</v>
      </c>
      <c r="C133" t="s">
        <v>93</v>
      </c>
      <c r="D133">
        <v>5.88</v>
      </c>
      <c r="E133">
        <v>4.83</v>
      </c>
      <c r="F133">
        <f t="shared" si="2"/>
        <v>5.3550000000000004</v>
      </c>
    </row>
    <row r="134" spans="1:6" x14ac:dyDescent="0.25">
      <c r="A134" t="s">
        <v>83</v>
      </c>
      <c r="B134" t="s">
        <v>84</v>
      </c>
      <c r="C134" t="s">
        <v>93</v>
      </c>
      <c r="D134">
        <v>5.64</v>
      </c>
      <c r="E134">
        <v>3.92</v>
      </c>
      <c r="F134">
        <f t="shared" si="2"/>
        <v>4.7799999999999994</v>
      </c>
    </row>
    <row r="135" spans="1:6" x14ac:dyDescent="0.25">
      <c r="A135" t="s">
        <v>83</v>
      </c>
      <c r="B135" t="s">
        <v>84</v>
      </c>
      <c r="C135" t="s">
        <v>93</v>
      </c>
      <c r="D135">
        <v>5.14</v>
      </c>
      <c r="E135">
        <v>2.63</v>
      </c>
      <c r="F135">
        <f t="shared" si="2"/>
        <v>3.8849999999999998</v>
      </c>
    </row>
    <row r="136" spans="1:6" x14ac:dyDescent="0.25">
      <c r="A136" t="s">
        <v>83</v>
      </c>
      <c r="B136" t="s">
        <v>91</v>
      </c>
      <c r="C136" t="s">
        <v>90</v>
      </c>
      <c r="D136">
        <v>3.26</v>
      </c>
      <c r="E136">
        <v>1.86</v>
      </c>
      <c r="F136">
        <f t="shared" si="2"/>
        <v>2.56</v>
      </c>
    </row>
    <row r="137" spans="1:6" x14ac:dyDescent="0.25">
      <c r="A137" t="s">
        <v>83</v>
      </c>
      <c r="B137" t="s">
        <v>91</v>
      </c>
      <c r="C137" t="s">
        <v>90</v>
      </c>
      <c r="D137">
        <v>6.24</v>
      </c>
      <c r="E137">
        <v>3.91</v>
      </c>
      <c r="F137">
        <f t="shared" si="2"/>
        <v>5.0750000000000002</v>
      </c>
    </row>
    <row r="138" spans="1:6" x14ac:dyDescent="0.25">
      <c r="A138" t="s">
        <v>83</v>
      </c>
      <c r="B138" t="s">
        <v>91</v>
      </c>
      <c r="C138" t="s">
        <v>90</v>
      </c>
      <c r="D138">
        <v>8.9600000000000009</v>
      </c>
      <c r="E138">
        <v>3.15</v>
      </c>
      <c r="F138">
        <f t="shared" si="2"/>
        <v>6.0550000000000006</v>
      </c>
    </row>
    <row r="139" spans="1:6" x14ac:dyDescent="0.25">
      <c r="A139" t="s">
        <v>83</v>
      </c>
      <c r="B139" t="s">
        <v>91</v>
      </c>
      <c r="C139" t="s">
        <v>90</v>
      </c>
      <c r="D139">
        <v>5.14</v>
      </c>
      <c r="E139">
        <v>3.36</v>
      </c>
      <c r="F139">
        <f t="shared" si="2"/>
        <v>4.25</v>
      </c>
    </row>
    <row r="140" spans="1:6" x14ac:dyDescent="0.25">
      <c r="A140" t="s">
        <v>83</v>
      </c>
      <c r="B140" t="s">
        <v>91</v>
      </c>
      <c r="C140" t="s">
        <v>90</v>
      </c>
      <c r="D140">
        <v>5.93</v>
      </c>
      <c r="E140">
        <v>2.41</v>
      </c>
      <c r="F140">
        <f t="shared" si="2"/>
        <v>4.17</v>
      </c>
    </row>
    <row r="141" spans="1:6" x14ac:dyDescent="0.25">
      <c r="A141" t="s">
        <v>83</v>
      </c>
      <c r="B141" t="s">
        <v>91</v>
      </c>
      <c r="C141" t="s">
        <v>90</v>
      </c>
      <c r="D141">
        <v>5.5</v>
      </c>
      <c r="E141">
        <v>2.5299999999999998</v>
      </c>
      <c r="F141">
        <f t="shared" si="2"/>
        <v>4.0149999999999997</v>
      </c>
    </row>
    <row r="142" spans="1:6" x14ac:dyDescent="0.25">
      <c r="A142" t="s">
        <v>83</v>
      </c>
      <c r="B142" t="s">
        <v>91</v>
      </c>
      <c r="C142" t="s">
        <v>90</v>
      </c>
      <c r="D142">
        <v>3.97</v>
      </c>
      <c r="E142">
        <v>2.79</v>
      </c>
      <c r="F142">
        <f t="shared" si="2"/>
        <v>3.38</v>
      </c>
    </row>
    <row r="143" spans="1:6" x14ac:dyDescent="0.25">
      <c r="A143" t="s">
        <v>83</v>
      </c>
      <c r="B143" t="s">
        <v>91</v>
      </c>
      <c r="C143" t="s">
        <v>90</v>
      </c>
      <c r="D143">
        <v>5.16</v>
      </c>
      <c r="E143">
        <v>2.94</v>
      </c>
      <c r="F143">
        <f t="shared" si="2"/>
        <v>4.05</v>
      </c>
    </row>
    <row r="144" spans="1:6" x14ac:dyDescent="0.25">
      <c r="A144" t="s">
        <v>83</v>
      </c>
      <c r="B144" t="s">
        <v>91</v>
      </c>
      <c r="C144" t="s">
        <v>90</v>
      </c>
      <c r="D144">
        <v>4.6900000000000004</v>
      </c>
      <c r="E144">
        <v>2.52</v>
      </c>
      <c r="F144">
        <f t="shared" si="2"/>
        <v>3.6050000000000004</v>
      </c>
    </row>
    <row r="145" spans="1:6" x14ac:dyDescent="0.25">
      <c r="A145" t="s">
        <v>83</v>
      </c>
      <c r="B145" t="s">
        <v>91</v>
      </c>
      <c r="C145" t="s">
        <v>90</v>
      </c>
      <c r="D145">
        <v>5.44</v>
      </c>
      <c r="E145">
        <v>1.87</v>
      </c>
      <c r="F145">
        <f t="shared" si="2"/>
        <v>3.6550000000000002</v>
      </c>
    </row>
    <row r="146" spans="1:6" x14ac:dyDescent="0.25">
      <c r="A146" t="s">
        <v>83</v>
      </c>
      <c r="B146" t="s">
        <v>91</v>
      </c>
      <c r="C146" t="s">
        <v>90</v>
      </c>
      <c r="D146">
        <v>5.22</v>
      </c>
      <c r="E146">
        <v>2.31</v>
      </c>
      <c r="F146">
        <f t="shared" si="2"/>
        <v>3.7649999999999997</v>
      </c>
    </row>
    <row r="147" spans="1:6" x14ac:dyDescent="0.25">
      <c r="A147" t="s">
        <v>83</v>
      </c>
      <c r="B147" t="s">
        <v>91</v>
      </c>
      <c r="C147" t="s">
        <v>90</v>
      </c>
      <c r="D147">
        <v>6.53</v>
      </c>
      <c r="E147">
        <v>1.7</v>
      </c>
      <c r="F147">
        <f t="shared" si="2"/>
        <v>4.1150000000000002</v>
      </c>
    </row>
    <row r="148" spans="1:6" x14ac:dyDescent="0.25">
      <c r="B148" s="29"/>
    </row>
  </sheetData>
  <sortState ref="A2:G147">
    <sortCondition ref="C2:C147"/>
  </sortState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pane ySplit="1260" activePane="bottomLeft"/>
      <selection activeCell="G1" sqref="G1:N1048576"/>
      <selection pane="bottomLeft" activeCell="F19" sqref="F19"/>
    </sheetView>
  </sheetViews>
  <sheetFormatPr baseColWidth="10" defaultRowHeight="15" x14ac:dyDescent="0.25"/>
  <cols>
    <col min="1" max="1" width="17.5703125" customWidth="1"/>
    <col min="3" max="3" width="9.42578125" customWidth="1"/>
    <col min="4" max="4" width="9.28515625" customWidth="1"/>
    <col min="5" max="6" width="8.5703125" customWidth="1"/>
    <col min="7" max="7" width="12.28515625" customWidth="1"/>
    <col min="8" max="8" width="11.140625" customWidth="1"/>
    <col min="9" max="9" width="11" customWidth="1"/>
    <col min="10" max="10" width="4.28515625" bestFit="1" customWidth="1"/>
    <col min="11" max="11" width="11.7109375" customWidth="1"/>
    <col min="12" max="12" width="14" bestFit="1" customWidth="1"/>
  </cols>
  <sheetData>
    <row r="1" spans="1:13" x14ac:dyDescent="0.25">
      <c r="A1" s="1" t="s">
        <v>10</v>
      </c>
      <c r="B1" s="6">
        <f>3.1416*(5.6/2)^2*3.5</f>
        <v>86.205503999999991</v>
      </c>
      <c r="C1" s="1" t="s">
        <v>57</v>
      </c>
      <c r="D1" s="1" t="s">
        <v>58</v>
      </c>
      <c r="E1" s="1" t="s">
        <v>57</v>
      </c>
      <c r="F1" s="1" t="s">
        <v>58</v>
      </c>
      <c r="J1" s="31" t="s">
        <v>3</v>
      </c>
      <c r="K1" s="31"/>
    </row>
    <row r="2" spans="1:13" ht="33" customHeight="1" x14ac:dyDescent="0.25">
      <c r="A2" s="7" t="s">
        <v>5</v>
      </c>
      <c r="B2" s="8" t="s">
        <v>11</v>
      </c>
      <c r="C2" s="8" t="s">
        <v>64</v>
      </c>
      <c r="D2" s="8" t="s">
        <v>64</v>
      </c>
      <c r="E2" s="8" t="s">
        <v>63</v>
      </c>
      <c r="F2" s="8" t="s">
        <v>63</v>
      </c>
      <c r="G2" s="8" t="s">
        <v>6</v>
      </c>
      <c r="H2" s="8" t="s">
        <v>1</v>
      </c>
      <c r="I2" s="8" t="s">
        <v>65</v>
      </c>
      <c r="J2" s="8" t="s">
        <v>2</v>
      </c>
      <c r="K2" s="8" t="s">
        <v>4</v>
      </c>
      <c r="L2" s="8" t="s">
        <v>7</v>
      </c>
      <c r="M2" s="2"/>
    </row>
    <row r="3" spans="1:13" x14ac:dyDescent="0.25">
      <c r="A3" t="s">
        <v>33</v>
      </c>
      <c r="B3" t="s">
        <v>43</v>
      </c>
      <c r="G3">
        <v>81</v>
      </c>
    </row>
    <row r="4" spans="1:13" x14ac:dyDescent="0.25">
      <c r="A4" t="s">
        <v>33</v>
      </c>
      <c r="B4" t="s">
        <v>36</v>
      </c>
      <c r="G4">
        <v>376</v>
      </c>
    </row>
    <row r="5" spans="1:13" x14ac:dyDescent="0.25">
      <c r="A5" t="s">
        <v>33</v>
      </c>
      <c r="B5" t="s">
        <v>42</v>
      </c>
      <c r="G5">
        <v>169</v>
      </c>
    </row>
    <row r="6" spans="1:13" x14ac:dyDescent="0.25">
      <c r="A6" t="s">
        <v>33</v>
      </c>
      <c r="B6" t="s">
        <v>41</v>
      </c>
      <c r="G6">
        <v>282</v>
      </c>
      <c r="L6" t="s">
        <v>35</v>
      </c>
    </row>
    <row r="7" spans="1:13" x14ac:dyDescent="0.25">
      <c r="A7" t="s">
        <v>33</v>
      </c>
      <c r="B7" t="s">
        <v>40</v>
      </c>
      <c r="G7">
        <v>155</v>
      </c>
    </row>
    <row r="8" spans="1:13" x14ac:dyDescent="0.25">
      <c r="A8" t="s">
        <v>33</v>
      </c>
      <c r="B8" t="s">
        <v>39</v>
      </c>
      <c r="G8">
        <v>200</v>
      </c>
    </row>
    <row r="9" spans="1:13" x14ac:dyDescent="0.25">
      <c r="A9" t="s">
        <v>33</v>
      </c>
      <c r="B9" t="s">
        <v>37</v>
      </c>
      <c r="G9">
        <v>315</v>
      </c>
    </row>
    <row r="10" spans="1:13" x14ac:dyDescent="0.25">
      <c r="A10" t="s">
        <v>33</v>
      </c>
      <c r="B10" t="s">
        <v>38</v>
      </c>
      <c r="G10">
        <v>343</v>
      </c>
    </row>
    <row r="11" spans="1:13" x14ac:dyDescent="0.25">
      <c r="A11" t="s">
        <v>33</v>
      </c>
      <c r="B11" t="s">
        <v>34</v>
      </c>
      <c r="G11">
        <v>315</v>
      </c>
    </row>
    <row r="12" spans="1:13" x14ac:dyDescent="0.25">
      <c r="A12" t="s">
        <v>14</v>
      </c>
      <c r="B12" t="s">
        <v>55</v>
      </c>
      <c r="G12">
        <v>184</v>
      </c>
      <c r="H12">
        <v>20</v>
      </c>
      <c r="I12">
        <v>30</v>
      </c>
      <c r="J12">
        <v>100</v>
      </c>
      <c r="K12">
        <v>0</v>
      </c>
    </row>
    <row r="13" spans="1:13" x14ac:dyDescent="0.25">
      <c r="A13" t="s">
        <v>14</v>
      </c>
      <c r="B13" t="s">
        <v>55</v>
      </c>
      <c r="H13">
        <v>40</v>
      </c>
      <c r="I13">
        <v>20</v>
      </c>
      <c r="J13">
        <v>95</v>
      </c>
      <c r="K13">
        <v>5</v>
      </c>
      <c r="L13" t="s">
        <v>15</v>
      </c>
    </row>
    <row r="14" spans="1:13" x14ac:dyDescent="0.25">
      <c r="A14" t="s">
        <v>14</v>
      </c>
      <c r="B14" t="s">
        <v>55</v>
      </c>
      <c r="H14">
        <v>60</v>
      </c>
      <c r="I14">
        <v>10</v>
      </c>
      <c r="J14">
        <v>95</v>
      </c>
      <c r="K14">
        <v>5</v>
      </c>
      <c r="L14" t="s">
        <v>16</v>
      </c>
    </row>
    <row r="15" spans="1:13" x14ac:dyDescent="0.25">
      <c r="A15" t="s">
        <v>14</v>
      </c>
      <c r="B15" t="s">
        <v>55</v>
      </c>
      <c r="H15">
        <v>80</v>
      </c>
      <c r="I15">
        <v>10</v>
      </c>
      <c r="J15">
        <v>97</v>
      </c>
      <c r="K15">
        <v>3</v>
      </c>
      <c r="L15" t="s">
        <v>17</v>
      </c>
    </row>
    <row r="16" spans="1:13" x14ac:dyDescent="0.25">
      <c r="A16" t="s">
        <v>14</v>
      </c>
      <c r="B16" t="s">
        <v>55</v>
      </c>
      <c r="H16">
        <v>100</v>
      </c>
      <c r="I16">
        <v>5</v>
      </c>
      <c r="J16">
        <v>95</v>
      </c>
      <c r="K16">
        <v>5</v>
      </c>
      <c r="L16" t="s">
        <v>18</v>
      </c>
    </row>
    <row r="17" spans="1:12" x14ac:dyDescent="0.25">
      <c r="A17" t="s">
        <v>14</v>
      </c>
      <c r="B17" t="s">
        <v>55</v>
      </c>
      <c r="H17">
        <v>120</v>
      </c>
      <c r="I17">
        <v>5</v>
      </c>
      <c r="J17">
        <v>92</v>
      </c>
      <c r="K17">
        <v>8</v>
      </c>
      <c r="L17" t="s">
        <v>18</v>
      </c>
    </row>
    <row r="18" spans="1:12" x14ac:dyDescent="0.25">
      <c r="A18" t="s">
        <v>14</v>
      </c>
      <c r="B18" t="s">
        <v>55</v>
      </c>
      <c r="H18">
        <v>140</v>
      </c>
      <c r="I18">
        <v>3</v>
      </c>
      <c r="J18">
        <v>10</v>
      </c>
      <c r="K18">
        <v>90</v>
      </c>
      <c r="L18" t="s">
        <v>19</v>
      </c>
    </row>
    <row r="19" spans="1:12" x14ac:dyDescent="0.25">
      <c r="A19" t="s">
        <v>14</v>
      </c>
      <c r="B19" t="s">
        <v>55</v>
      </c>
      <c r="C19">
        <v>103</v>
      </c>
      <c r="D19">
        <v>103</v>
      </c>
      <c r="E19">
        <v>35</v>
      </c>
      <c r="F19">
        <v>49</v>
      </c>
      <c r="H19">
        <v>160</v>
      </c>
      <c r="I19">
        <v>2</v>
      </c>
      <c r="J19">
        <v>5</v>
      </c>
      <c r="K19">
        <v>95</v>
      </c>
      <c r="L19" t="s">
        <v>18</v>
      </c>
    </row>
    <row r="20" spans="1:12" x14ac:dyDescent="0.25">
      <c r="A20" t="s">
        <v>14</v>
      </c>
      <c r="B20" t="s">
        <v>55</v>
      </c>
      <c r="H20">
        <v>180</v>
      </c>
      <c r="I20">
        <v>2</v>
      </c>
      <c r="J20">
        <v>5</v>
      </c>
      <c r="K20">
        <v>95</v>
      </c>
      <c r="L20" t="s">
        <v>18</v>
      </c>
    </row>
    <row r="21" spans="1:12" x14ac:dyDescent="0.25">
      <c r="A21" t="s">
        <v>14</v>
      </c>
      <c r="B21" t="s">
        <v>59</v>
      </c>
      <c r="G21">
        <v>243</v>
      </c>
      <c r="H21">
        <v>20</v>
      </c>
      <c r="I21">
        <v>30</v>
      </c>
      <c r="J21">
        <v>100</v>
      </c>
      <c r="K21">
        <v>20</v>
      </c>
      <c r="L21" t="s">
        <v>66</v>
      </c>
    </row>
    <row r="22" spans="1:12" x14ac:dyDescent="0.25">
      <c r="A22" t="s">
        <v>14</v>
      </c>
      <c r="B22" t="s">
        <v>59</v>
      </c>
      <c r="H22">
        <v>40</v>
      </c>
      <c r="I22">
        <v>30</v>
      </c>
      <c r="J22">
        <v>100</v>
      </c>
      <c r="K22">
        <v>20</v>
      </c>
      <c r="L22" t="s">
        <v>66</v>
      </c>
    </row>
    <row r="23" spans="1:12" x14ac:dyDescent="0.25">
      <c r="A23" t="s">
        <v>14</v>
      </c>
      <c r="B23" t="s">
        <v>59</v>
      </c>
      <c r="H23">
        <v>60</v>
      </c>
      <c r="I23">
        <v>20</v>
      </c>
      <c r="J23">
        <v>100</v>
      </c>
      <c r="K23">
        <v>20</v>
      </c>
      <c r="L23" t="s">
        <v>66</v>
      </c>
    </row>
    <row r="24" spans="1:12" x14ac:dyDescent="0.25">
      <c r="A24" t="s">
        <v>14</v>
      </c>
      <c r="B24" t="s">
        <v>59</v>
      </c>
      <c r="H24">
        <v>80</v>
      </c>
      <c r="I24">
        <v>20</v>
      </c>
      <c r="J24">
        <v>100</v>
      </c>
      <c r="K24">
        <v>20</v>
      </c>
      <c r="L24" t="s">
        <v>66</v>
      </c>
    </row>
    <row r="25" spans="1:12" x14ac:dyDescent="0.25">
      <c r="A25" t="s">
        <v>14</v>
      </c>
      <c r="B25" t="s">
        <v>59</v>
      </c>
      <c r="H25">
        <v>100</v>
      </c>
      <c r="I25">
        <v>20</v>
      </c>
      <c r="J25">
        <v>70</v>
      </c>
      <c r="K25">
        <v>30</v>
      </c>
      <c r="L25" t="s">
        <v>66</v>
      </c>
    </row>
    <row r="26" spans="1:12" x14ac:dyDescent="0.25">
      <c r="A26" t="s">
        <v>14</v>
      </c>
      <c r="B26" t="s">
        <v>59</v>
      </c>
      <c r="H26">
        <v>120</v>
      </c>
      <c r="I26">
        <v>20</v>
      </c>
      <c r="J26">
        <v>60</v>
      </c>
      <c r="K26">
        <v>40</v>
      </c>
      <c r="L26" t="s">
        <v>66</v>
      </c>
    </row>
    <row r="27" spans="1:12" x14ac:dyDescent="0.25">
      <c r="A27" t="s">
        <v>14</v>
      </c>
      <c r="B27" t="s">
        <v>59</v>
      </c>
      <c r="H27">
        <v>140</v>
      </c>
      <c r="I27">
        <v>20</v>
      </c>
      <c r="J27">
        <v>60</v>
      </c>
      <c r="K27">
        <v>40</v>
      </c>
      <c r="L27" t="s">
        <v>66</v>
      </c>
    </row>
    <row r="28" spans="1:12" x14ac:dyDescent="0.25">
      <c r="A28" t="s">
        <v>14</v>
      </c>
      <c r="B28" t="s">
        <v>59</v>
      </c>
      <c r="H28">
        <v>160</v>
      </c>
      <c r="I28">
        <v>20</v>
      </c>
      <c r="J28">
        <v>50</v>
      </c>
      <c r="K28">
        <v>50</v>
      </c>
      <c r="L28" t="s">
        <v>66</v>
      </c>
    </row>
    <row r="29" spans="1:12" x14ac:dyDescent="0.25">
      <c r="A29" t="s">
        <v>14</v>
      </c>
      <c r="B29" t="s">
        <v>59</v>
      </c>
      <c r="H29">
        <v>180</v>
      </c>
      <c r="I29">
        <v>20</v>
      </c>
      <c r="J29">
        <v>50</v>
      </c>
      <c r="K29">
        <v>50</v>
      </c>
      <c r="L29" t="s">
        <v>66</v>
      </c>
    </row>
    <row r="30" spans="1:12" x14ac:dyDescent="0.25">
      <c r="A30" t="s">
        <v>14</v>
      </c>
      <c r="B30" t="s">
        <v>60</v>
      </c>
      <c r="G30">
        <v>528</v>
      </c>
      <c r="H30">
        <v>20</v>
      </c>
      <c r="I30">
        <v>40</v>
      </c>
      <c r="J30">
        <v>90</v>
      </c>
      <c r="K30">
        <v>10</v>
      </c>
      <c r="L30" t="s">
        <v>66</v>
      </c>
    </row>
    <row r="31" spans="1:12" x14ac:dyDescent="0.25">
      <c r="A31" t="s">
        <v>14</v>
      </c>
      <c r="B31" t="s">
        <v>60</v>
      </c>
      <c r="H31">
        <v>40</v>
      </c>
      <c r="I31">
        <v>40</v>
      </c>
      <c r="J31">
        <v>80</v>
      </c>
      <c r="K31">
        <v>20</v>
      </c>
      <c r="L31" t="s">
        <v>66</v>
      </c>
    </row>
    <row r="32" spans="1:12" x14ac:dyDescent="0.25">
      <c r="A32" t="s">
        <v>14</v>
      </c>
      <c r="B32" t="s">
        <v>60</v>
      </c>
      <c r="H32">
        <v>60</v>
      </c>
      <c r="I32">
        <v>30</v>
      </c>
      <c r="J32">
        <v>80</v>
      </c>
      <c r="K32">
        <v>20</v>
      </c>
      <c r="L32" t="s">
        <v>66</v>
      </c>
    </row>
    <row r="33" spans="1:12" x14ac:dyDescent="0.25">
      <c r="A33" t="s">
        <v>14</v>
      </c>
      <c r="B33" t="s">
        <v>60</v>
      </c>
      <c r="H33">
        <v>80</v>
      </c>
      <c r="I33">
        <v>20</v>
      </c>
      <c r="J33">
        <v>80</v>
      </c>
      <c r="K33">
        <v>20</v>
      </c>
      <c r="L33" t="s">
        <v>66</v>
      </c>
    </row>
    <row r="34" spans="1:12" x14ac:dyDescent="0.25">
      <c r="A34" t="s">
        <v>14</v>
      </c>
      <c r="B34" t="s">
        <v>60</v>
      </c>
      <c r="H34">
        <v>100</v>
      </c>
      <c r="I34">
        <v>20</v>
      </c>
      <c r="J34">
        <v>70</v>
      </c>
      <c r="K34">
        <v>30</v>
      </c>
      <c r="L34" t="s">
        <v>66</v>
      </c>
    </row>
    <row r="35" spans="1:12" x14ac:dyDescent="0.25">
      <c r="A35" t="s">
        <v>14</v>
      </c>
      <c r="B35" t="s">
        <v>60</v>
      </c>
      <c r="H35">
        <v>120</v>
      </c>
      <c r="I35">
        <v>20</v>
      </c>
      <c r="J35">
        <v>70</v>
      </c>
      <c r="K35">
        <v>30</v>
      </c>
      <c r="L35" t="s">
        <v>66</v>
      </c>
    </row>
    <row r="36" spans="1:12" x14ac:dyDescent="0.25">
      <c r="A36" t="s">
        <v>14</v>
      </c>
      <c r="B36" t="s">
        <v>60</v>
      </c>
      <c r="H36">
        <v>140</v>
      </c>
      <c r="I36">
        <v>15</v>
      </c>
      <c r="J36">
        <v>70</v>
      </c>
      <c r="K36">
        <v>30</v>
      </c>
      <c r="L36" t="s">
        <v>66</v>
      </c>
    </row>
    <row r="37" spans="1:12" x14ac:dyDescent="0.25">
      <c r="A37" t="s">
        <v>14</v>
      </c>
      <c r="B37" t="s">
        <v>60</v>
      </c>
      <c r="H37">
        <v>160</v>
      </c>
      <c r="I37">
        <v>10</v>
      </c>
      <c r="J37">
        <v>65</v>
      </c>
      <c r="K37">
        <v>35</v>
      </c>
      <c r="L37" t="s">
        <v>66</v>
      </c>
    </row>
    <row r="38" spans="1:12" x14ac:dyDescent="0.25">
      <c r="A38" t="s">
        <v>14</v>
      </c>
      <c r="B38" t="s">
        <v>60</v>
      </c>
      <c r="H38">
        <v>180</v>
      </c>
      <c r="I38">
        <v>5</v>
      </c>
      <c r="J38">
        <v>65</v>
      </c>
      <c r="K38">
        <v>35</v>
      </c>
      <c r="L38" t="s">
        <v>66</v>
      </c>
    </row>
    <row r="39" spans="1:12" x14ac:dyDescent="0.25">
      <c r="A39" t="s">
        <v>14</v>
      </c>
      <c r="B39" t="s">
        <v>29</v>
      </c>
      <c r="G39">
        <v>391</v>
      </c>
      <c r="H39">
        <v>20</v>
      </c>
      <c r="I39">
        <v>40</v>
      </c>
      <c r="J39">
        <v>100</v>
      </c>
      <c r="K39">
        <v>0</v>
      </c>
    </row>
    <row r="40" spans="1:12" x14ac:dyDescent="0.25">
      <c r="A40" t="s">
        <v>14</v>
      </c>
      <c r="B40" t="s">
        <v>29</v>
      </c>
      <c r="H40">
        <v>40</v>
      </c>
      <c r="I40">
        <v>60</v>
      </c>
      <c r="J40">
        <v>100</v>
      </c>
      <c r="K40">
        <v>0</v>
      </c>
    </row>
    <row r="41" spans="1:12" x14ac:dyDescent="0.25">
      <c r="A41" t="s">
        <v>14</v>
      </c>
      <c r="B41" t="s">
        <v>29</v>
      </c>
      <c r="H41">
        <v>60</v>
      </c>
      <c r="I41">
        <v>40</v>
      </c>
      <c r="J41">
        <v>100</v>
      </c>
      <c r="K41">
        <v>0</v>
      </c>
      <c r="L41" t="s">
        <v>30</v>
      </c>
    </row>
    <row r="42" spans="1:12" x14ac:dyDescent="0.25">
      <c r="A42" t="s">
        <v>14</v>
      </c>
      <c r="B42" t="s">
        <v>29</v>
      </c>
      <c r="H42">
        <v>80</v>
      </c>
      <c r="I42">
        <v>40</v>
      </c>
      <c r="J42">
        <v>100</v>
      </c>
      <c r="K42">
        <v>0</v>
      </c>
    </row>
    <row r="43" spans="1:12" x14ac:dyDescent="0.25">
      <c r="A43" t="s">
        <v>14</v>
      </c>
      <c r="B43" t="s">
        <v>29</v>
      </c>
      <c r="H43">
        <v>100</v>
      </c>
      <c r="I43">
        <v>30</v>
      </c>
      <c r="J43">
        <v>100</v>
      </c>
      <c r="K43">
        <v>0</v>
      </c>
    </row>
    <row r="44" spans="1:12" x14ac:dyDescent="0.25">
      <c r="A44" t="s">
        <v>14</v>
      </c>
      <c r="B44" t="s">
        <v>29</v>
      </c>
      <c r="H44">
        <v>120</v>
      </c>
      <c r="I44">
        <v>30</v>
      </c>
      <c r="J44">
        <v>100</v>
      </c>
      <c r="K44">
        <v>0</v>
      </c>
    </row>
    <row r="45" spans="1:12" x14ac:dyDescent="0.25">
      <c r="A45" t="s">
        <v>14</v>
      </c>
      <c r="B45" t="s">
        <v>29</v>
      </c>
      <c r="H45">
        <v>140</v>
      </c>
      <c r="I45">
        <v>30</v>
      </c>
      <c r="J45">
        <v>100</v>
      </c>
      <c r="K45">
        <v>0</v>
      </c>
    </row>
    <row r="46" spans="1:12" x14ac:dyDescent="0.25">
      <c r="A46" t="s">
        <v>14</v>
      </c>
      <c r="B46" t="s">
        <v>29</v>
      </c>
      <c r="C46">
        <v>90</v>
      </c>
      <c r="D46">
        <v>87</v>
      </c>
      <c r="E46">
        <v>16</v>
      </c>
      <c r="F46">
        <v>13</v>
      </c>
      <c r="H46">
        <v>160</v>
      </c>
      <c r="I46">
        <v>15</v>
      </c>
      <c r="J46">
        <v>100</v>
      </c>
      <c r="K46">
        <v>0</v>
      </c>
    </row>
    <row r="47" spans="1:12" x14ac:dyDescent="0.25">
      <c r="A47" t="s">
        <v>14</v>
      </c>
      <c r="B47" t="s">
        <v>29</v>
      </c>
      <c r="H47">
        <v>180</v>
      </c>
      <c r="I47">
        <v>10</v>
      </c>
      <c r="J47">
        <v>95</v>
      </c>
      <c r="K47">
        <v>5</v>
      </c>
      <c r="L47" t="s">
        <v>21</v>
      </c>
    </row>
    <row r="48" spans="1:12" x14ac:dyDescent="0.25">
      <c r="A48" t="s">
        <v>14</v>
      </c>
      <c r="B48" t="s">
        <v>27</v>
      </c>
      <c r="G48">
        <v>612</v>
      </c>
      <c r="H48">
        <v>20</v>
      </c>
      <c r="I48">
        <v>60</v>
      </c>
      <c r="J48">
        <v>100</v>
      </c>
      <c r="K48">
        <v>0</v>
      </c>
    </row>
    <row r="49" spans="1:12" x14ac:dyDescent="0.25">
      <c r="A49" t="s">
        <v>14</v>
      </c>
      <c r="B49" t="s">
        <v>27</v>
      </c>
      <c r="H49">
        <v>40</v>
      </c>
      <c r="I49">
        <v>60</v>
      </c>
      <c r="J49">
        <v>100</v>
      </c>
      <c r="K49">
        <v>0</v>
      </c>
    </row>
    <row r="50" spans="1:12" x14ac:dyDescent="0.25">
      <c r="A50" t="s">
        <v>14</v>
      </c>
      <c r="B50" t="s">
        <v>27</v>
      </c>
      <c r="H50">
        <v>60</v>
      </c>
      <c r="I50">
        <v>60</v>
      </c>
      <c r="J50">
        <v>100</v>
      </c>
      <c r="K50">
        <v>0</v>
      </c>
      <c r="L50" t="s">
        <v>28</v>
      </c>
    </row>
    <row r="51" spans="1:12" x14ac:dyDescent="0.25">
      <c r="A51" t="s">
        <v>14</v>
      </c>
      <c r="B51" t="s">
        <v>27</v>
      </c>
      <c r="H51">
        <v>80</v>
      </c>
      <c r="I51">
        <v>40</v>
      </c>
      <c r="J51">
        <v>100</v>
      </c>
      <c r="K51">
        <v>0</v>
      </c>
    </row>
    <row r="52" spans="1:12" x14ac:dyDescent="0.25">
      <c r="A52" t="s">
        <v>14</v>
      </c>
      <c r="B52" t="s">
        <v>27</v>
      </c>
      <c r="H52">
        <v>100</v>
      </c>
      <c r="I52">
        <v>30</v>
      </c>
      <c r="J52">
        <v>90</v>
      </c>
      <c r="K52">
        <v>10</v>
      </c>
    </row>
    <row r="53" spans="1:12" x14ac:dyDescent="0.25">
      <c r="A53" t="s">
        <v>14</v>
      </c>
      <c r="B53" t="s">
        <v>27</v>
      </c>
      <c r="H53">
        <v>120</v>
      </c>
      <c r="I53">
        <v>20</v>
      </c>
      <c r="J53">
        <v>80</v>
      </c>
      <c r="K53">
        <v>20</v>
      </c>
    </row>
    <row r="54" spans="1:12" x14ac:dyDescent="0.25">
      <c r="A54" t="s">
        <v>14</v>
      </c>
      <c r="B54" t="s">
        <v>27</v>
      </c>
      <c r="H54">
        <v>140</v>
      </c>
      <c r="I54">
        <v>20</v>
      </c>
      <c r="J54">
        <v>80</v>
      </c>
      <c r="K54">
        <v>20</v>
      </c>
    </row>
    <row r="55" spans="1:12" x14ac:dyDescent="0.25">
      <c r="A55" t="s">
        <v>14</v>
      </c>
      <c r="B55" t="s">
        <v>27</v>
      </c>
      <c r="C55">
        <v>98</v>
      </c>
      <c r="D55">
        <v>91</v>
      </c>
      <c r="E55">
        <v>11</v>
      </c>
      <c r="F55">
        <v>10</v>
      </c>
      <c r="H55">
        <v>160</v>
      </c>
      <c r="I55">
        <v>15</v>
      </c>
      <c r="J55">
        <v>75</v>
      </c>
      <c r="K55">
        <v>25</v>
      </c>
    </row>
    <row r="56" spans="1:12" x14ac:dyDescent="0.25">
      <c r="A56" t="s">
        <v>14</v>
      </c>
      <c r="B56" t="s">
        <v>27</v>
      </c>
      <c r="H56">
        <v>180</v>
      </c>
      <c r="I56">
        <v>10</v>
      </c>
      <c r="J56">
        <v>70</v>
      </c>
      <c r="K56">
        <v>30</v>
      </c>
    </row>
    <row r="57" spans="1:12" x14ac:dyDescent="0.25">
      <c r="A57" t="s">
        <v>14</v>
      </c>
      <c r="B57" t="s">
        <v>31</v>
      </c>
      <c r="G57">
        <v>262</v>
      </c>
      <c r="H57">
        <v>20</v>
      </c>
      <c r="I57">
        <v>40</v>
      </c>
      <c r="J57">
        <v>100</v>
      </c>
      <c r="K57">
        <v>0</v>
      </c>
    </row>
    <row r="58" spans="1:12" x14ac:dyDescent="0.25">
      <c r="A58" t="s">
        <v>14</v>
      </c>
      <c r="B58" t="s">
        <v>31</v>
      </c>
      <c r="C58">
        <v>294</v>
      </c>
      <c r="E58">
        <v>74</v>
      </c>
      <c r="H58">
        <v>40</v>
      </c>
      <c r="I58">
        <v>40</v>
      </c>
      <c r="J58">
        <v>95</v>
      </c>
      <c r="K58">
        <v>5</v>
      </c>
      <c r="L58" t="s">
        <v>22</v>
      </c>
    </row>
    <row r="59" spans="1:12" x14ac:dyDescent="0.25">
      <c r="A59" t="s">
        <v>14</v>
      </c>
      <c r="B59" t="s">
        <v>31</v>
      </c>
      <c r="H59">
        <v>60</v>
      </c>
      <c r="I59">
        <v>25</v>
      </c>
      <c r="J59">
        <v>55</v>
      </c>
      <c r="K59">
        <v>45</v>
      </c>
      <c r="L59" t="s">
        <v>22</v>
      </c>
    </row>
    <row r="60" spans="1:12" x14ac:dyDescent="0.25">
      <c r="A60" t="s">
        <v>14</v>
      </c>
      <c r="B60" t="s">
        <v>31</v>
      </c>
      <c r="H60">
        <v>80</v>
      </c>
      <c r="I60">
        <v>30</v>
      </c>
      <c r="J60">
        <v>80</v>
      </c>
      <c r="K60">
        <v>20</v>
      </c>
      <c r="L60" t="s">
        <v>32</v>
      </c>
    </row>
    <row r="61" spans="1:12" x14ac:dyDescent="0.25">
      <c r="A61" t="s">
        <v>14</v>
      </c>
      <c r="B61" t="s">
        <v>31</v>
      </c>
      <c r="H61">
        <v>100</v>
      </c>
      <c r="I61">
        <v>35</v>
      </c>
      <c r="J61">
        <v>95</v>
      </c>
      <c r="K61">
        <v>5</v>
      </c>
    </row>
    <row r="62" spans="1:12" x14ac:dyDescent="0.25">
      <c r="A62" t="s">
        <v>14</v>
      </c>
      <c r="B62" t="s">
        <v>31</v>
      </c>
      <c r="H62">
        <v>120</v>
      </c>
      <c r="I62">
        <v>30</v>
      </c>
      <c r="J62">
        <v>70</v>
      </c>
      <c r="K62">
        <v>30</v>
      </c>
      <c r="L62" t="s">
        <v>19</v>
      </c>
    </row>
    <row r="63" spans="1:12" x14ac:dyDescent="0.25">
      <c r="A63" t="s">
        <v>14</v>
      </c>
      <c r="B63" t="s">
        <v>31</v>
      </c>
      <c r="C63">
        <v>121</v>
      </c>
      <c r="D63">
        <v>118</v>
      </c>
      <c r="E63">
        <v>62</v>
      </c>
      <c r="F63">
        <v>51</v>
      </c>
      <c r="H63">
        <v>140</v>
      </c>
      <c r="I63">
        <v>10</v>
      </c>
      <c r="J63">
        <v>90</v>
      </c>
      <c r="K63">
        <v>10</v>
      </c>
      <c r="L63" t="s">
        <v>19</v>
      </c>
    </row>
    <row r="64" spans="1:12" x14ac:dyDescent="0.25">
      <c r="A64" t="s">
        <v>14</v>
      </c>
      <c r="B64" t="s">
        <v>31</v>
      </c>
      <c r="H64">
        <v>160</v>
      </c>
      <c r="I64">
        <v>5</v>
      </c>
      <c r="J64">
        <v>10</v>
      </c>
      <c r="K64">
        <v>90</v>
      </c>
      <c r="L64" t="s">
        <v>21</v>
      </c>
    </row>
    <row r="65" spans="1:12" x14ac:dyDescent="0.25">
      <c r="A65" t="s">
        <v>14</v>
      </c>
      <c r="B65" t="s">
        <v>31</v>
      </c>
      <c r="H65">
        <v>180</v>
      </c>
      <c r="I65">
        <v>10</v>
      </c>
      <c r="J65">
        <v>80</v>
      </c>
      <c r="K65">
        <v>20</v>
      </c>
      <c r="L65" t="s">
        <v>21</v>
      </c>
    </row>
    <row r="66" spans="1:12" x14ac:dyDescent="0.25">
      <c r="A66" t="s">
        <v>14</v>
      </c>
      <c r="B66" t="s">
        <v>26</v>
      </c>
      <c r="G66">
        <v>612</v>
      </c>
      <c r="H66">
        <v>20</v>
      </c>
      <c r="I66">
        <v>60</v>
      </c>
      <c r="J66">
        <v>100</v>
      </c>
      <c r="K66">
        <v>0</v>
      </c>
      <c r="L66" t="s">
        <v>24</v>
      </c>
    </row>
    <row r="67" spans="1:12" x14ac:dyDescent="0.25">
      <c r="A67" t="s">
        <v>14</v>
      </c>
      <c r="B67" t="s">
        <v>26</v>
      </c>
      <c r="H67">
        <v>40</v>
      </c>
      <c r="I67">
        <v>60</v>
      </c>
      <c r="J67">
        <v>100</v>
      </c>
      <c r="K67">
        <v>0</v>
      </c>
    </row>
    <row r="68" spans="1:12" x14ac:dyDescent="0.25">
      <c r="A68" t="s">
        <v>14</v>
      </c>
      <c r="B68" t="s">
        <v>26</v>
      </c>
      <c r="H68">
        <v>60</v>
      </c>
      <c r="I68">
        <v>60</v>
      </c>
      <c r="J68">
        <v>100</v>
      </c>
      <c r="K68">
        <v>0</v>
      </c>
    </row>
    <row r="69" spans="1:12" x14ac:dyDescent="0.25">
      <c r="A69" t="s">
        <v>14</v>
      </c>
      <c r="B69" t="s">
        <v>26</v>
      </c>
      <c r="H69">
        <v>80</v>
      </c>
      <c r="I69">
        <v>60</v>
      </c>
      <c r="J69">
        <v>100</v>
      </c>
      <c r="K69">
        <v>0</v>
      </c>
    </row>
    <row r="70" spans="1:12" x14ac:dyDescent="0.25">
      <c r="A70" t="s">
        <v>14</v>
      </c>
      <c r="B70" t="s">
        <v>26</v>
      </c>
      <c r="H70">
        <v>100</v>
      </c>
      <c r="I70">
        <v>10</v>
      </c>
      <c r="J70">
        <v>40</v>
      </c>
      <c r="K70">
        <v>60</v>
      </c>
      <c r="L70" t="s">
        <v>21</v>
      </c>
    </row>
    <row r="71" spans="1:12" x14ac:dyDescent="0.25">
      <c r="A71" t="s">
        <v>14</v>
      </c>
      <c r="B71" t="s">
        <v>26</v>
      </c>
      <c r="H71">
        <v>120</v>
      </c>
      <c r="I71">
        <v>35</v>
      </c>
      <c r="J71">
        <v>95</v>
      </c>
      <c r="K71">
        <v>5</v>
      </c>
    </row>
    <row r="72" spans="1:12" x14ac:dyDescent="0.25">
      <c r="A72" t="s">
        <v>14</v>
      </c>
      <c r="B72" t="s">
        <v>26</v>
      </c>
      <c r="H72">
        <v>140</v>
      </c>
      <c r="I72">
        <v>10</v>
      </c>
      <c r="J72">
        <v>90</v>
      </c>
      <c r="K72">
        <v>10</v>
      </c>
      <c r="L72" t="s">
        <v>25</v>
      </c>
    </row>
    <row r="73" spans="1:12" x14ac:dyDescent="0.25">
      <c r="A73" t="s">
        <v>14</v>
      </c>
      <c r="B73" t="s">
        <v>26</v>
      </c>
      <c r="C73">
        <v>113</v>
      </c>
      <c r="D73">
        <v>104</v>
      </c>
      <c r="E73">
        <v>37</v>
      </c>
      <c r="F73">
        <v>28</v>
      </c>
      <c r="H73">
        <v>160</v>
      </c>
      <c r="I73">
        <v>5</v>
      </c>
      <c r="J73">
        <v>80</v>
      </c>
      <c r="K73">
        <v>20</v>
      </c>
    </row>
    <row r="74" spans="1:12" x14ac:dyDescent="0.25">
      <c r="A74" t="s">
        <v>14</v>
      </c>
      <c r="B74" t="s">
        <v>26</v>
      </c>
      <c r="H74">
        <v>180</v>
      </c>
      <c r="I74">
        <v>0</v>
      </c>
      <c r="J74">
        <v>30</v>
      </c>
      <c r="K74">
        <v>70</v>
      </c>
    </row>
    <row r="75" spans="1:12" x14ac:dyDescent="0.25">
      <c r="A75" t="s">
        <v>14</v>
      </c>
      <c r="B75" t="s">
        <v>20</v>
      </c>
      <c r="G75">
        <v>413</v>
      </c>
      <c r="H75">
        <v>20</v>
      </c>
      <c r="I75">
        <v>60</v>
      </c>
      <c r="J75">
        <v>100</v>
      </c>
      <c r="K75">
        <v>0</v>
      </c>
      <c r="L75" t="s">
        <v>23</v>
      </c>
    </row>
    <row r="76" spans="1:12" x14ac:dyDescent="0.25">
      <c r="A76" t="s">
        <v>14</v>
      </c>
      <c r="B76" t="s">
        <v>20</v>
      </c>
      <c r="H76">
        <v>40</v>
      </c>
      <c r="I76">
        <v>30</v>
      </c>
      <c r="J76">
        <v>100</v>
      </c>
      <c r="K76">
        <v>0</v>
      </c>
    </row>
    <row r="77" spans="1:12" x14ac:dyDescent="0.25">
      <c r="A77" t="s">
        <v>14</v>
      </c>
      <c r="B77" t="s">
        <v>20</v>
      </c>
      <c r="H77">
        <v>60</v>
      </c>
      <c r="I77">
        <v>30</v>
      </c>
      <c r="J77">
        <v>100</v>
      </c>
      <c r="K77">
        <v>0</v>
      </c>
    </row>
    <row r="78" spans="1:12" x14ac:dyDescent="0.25">
      <c r="A78" t="s">
        <v>14</v>
      </c>
      <c r="B78" t="s">
        <v>20</v>
      </c>
      <c r="H78">
        <v>80</v>
      </c>
      <c r="I78">
        <v>10</v>
      </c>
      <c r="J78">
        <v>95</v>
      </c>
      <c r="K78">
        <v>5</v>
      </c>
      <c r="L78" t="s">
        <v>21</v>
      </c>
    </row>
    <row r="79" spans="1:12" x14ac:dyDescent="0.25">
      <c r="A79" t="s">
        <v>14</v>
      </c>
      <c r="B79" t="s">
        <v>20</v>
      </c>
      <c r="H79">
        <v>100</v>
      </c>
      <c r="I79">
        <v>10</v>
      </c>
      <c r="J79">
        <v>90</v>
      </c>
      <c r="K79">
        <v>10</v>
      </c>
      <c r="L79" t="s">
        <v>21</v>
      </c>
    </row>
    <row r="80" spans="1:12" x14ac:dyDescent="0.25">
      <c r="A80" t="s">
        <v>14</v>
      </c>
      <c r="B80" t="s">
        <v>20</v>
      </c>
      <c r="H80">
        <v>120</v>
      </c>
      <c r="I80">
        <v>10</v>
      </c>
      <c r="J80">
        <v>30</v>
      </c>
      <c r="K80">
        <v>70</v>
      </c>
      <c r="L80" t="s">
        <v>22</v>
      </c>
    </row>
    <row r="81" spans="1:11" x14ac:dyDescent="0.25">
      <c r="A81" t="s">
        <v>14</v>
      </c>
      <c r="B81" t="s">
        <v>20</v>
      </c>
      <c r="H81">
        <v>140</v>
      </c>
      <c r="I81">
        <v>10</v>
      </c>
      <c r="J81">
        <v>30</v>
      </c>
      <c r="K81">
        <v>70</v>
      </c>
    </row>
    <row r="82" spans="1:11" x14ac:dyDescent="0.25">
      <c r="A82" t="s">
        <v>14</v>
      </c>
      <c r="B82" t="s">
        <v>20</v>
      </c>
      <c r="C82">
        <v>112</v>
      </c>
      <c r="D82">
        <v>98</v>
      </c>
      <c r="E82">
        <v>47</v>
      </c>
      <c r="F82">
        <v>30</v>
      </c>
      <c r="H82">
        <v>160</v>
      </c>
      <c r="I82">
        <v>5</v>
      </c>
      <c r="J82">
        <v>25</v>
      </c>
      <c r="K82">
        <v>75</v>
      </c>
    </row>
    <row r="83" spans="1:11" x14ac:dyDescent="0.25">
      <c r="A83" t="s">
        <v>14</v>
      </c>
      <c r="B83" t="s">
        <v>20</v>
      </c>
      <c r="H83">
        <v>180</v>
      </c>
      <c r="I83">
        <v>5</v>
      </c>
      <c r="J83">
        <v>30</v>
      </c>
      <c r="K83">
        <v>70</v>
      </c>
    </row>
    <row r="84" spans="1:11" x14ac:dyDescent="0.25">
      <c r="A84" t="s">
        <v>46</v>
      </c>
      <c r="B84" t="s">
        <v>47</v>
      </c>
      <c r="D84" s="4">
        <v>122</v>
      </c>
      <c r="E84" s="4"/>
      <c r="F84" s="4">
        <v>32</v>
      </c>
      <c r="G84">
        <v>140</v>
      </c>
    </row>
    <row r="85" spans="1:11" x14ac:dyDescent="0.25">
      <c r="A85" t="s">
        <v>46</v>
      </c>
      <c r="B85" t="s">
        <v>45</v>
      </c>
      <c r="D85" s="4">
        <v>129</v>
      </c>
      <c r="E85" s="4"/>
      <c r="F85" s="4">
        <v>22</v>
      </c>
      <c r="G85">
        <v>322</v>
      </c>
    </row>
    <row r="86" spans="1:11" x14ac:dyDescent="0.25">
      <c r="A86" t="s">
        <v>46</v>
      </c>
      <c r="B86" t="s">
        <v>48</v>
      </c>
      <c r="D86" s="4">
        <v>129</v>
      </c>
      <c r="E86" s="4"/>
      <c r="F86" s="4">
        <v>28</v>
      </c>
      <c r="G86">
        <v>126</v>
      </c>
    </row>
    <row r="87" spans="1:11" x14ac:dyDescent="0.25">
      <c r="A87" t="s">
        <v>46</v>
      </c>
      <c r="B87" t="s">
        <v>50</v>
      </c>
      <c r="D87" s="4">
        <v>100</v>
      </c>
      <c r="E87" s="4"/>
      <c r="F87" s="4">
        <v>34</v>
      </c>
      <c r="G87">
        <v>216</v>
      </c>
    </row>
    <row r="88" spans="1:11" x14ac:dyDescent="0.25">
      <c r="A88" t="s">
        <v>46</v>
      </c>
      <c r="B88" t="s">
        <v>49</v>
      </c>
      <c r="D88" s="4">
        <v>115</v>
      </c>
      <c r="E88" s="4"/>
      <c r="F88" s="4">
        <v>33</v>
      </c>
      <c r="G88">
        <v>126</v>
      </c>
    </row>
    <row r="89" spans="1:11" x14ac:dyDescent="0.25">
      <c r="A89" t="s">
        <v>46</v>
      </c>
      <c r="B89" t="s">
        <v>51</v>
      </c>
      <c r="D89" s="4">
        <v>113</v>
      </c>
      <c r="E89" s="4"/>
      <c r="F89" s="4">
        <v>23</v>
      </c>
      <c r="G89">
        <v>84</v>
      </c>
    </row>
    <row r="90" spans="1:11" x14ac:dyDescent="0.25">
      <c r="A90" t="s">
        <v>46</v>
      </c>
      <c r="B90" t="s">
        <v>54</v>
      </c>
      <c r="D90" s="4">
        <v>110</v>
      </c>
      <c r="E90" s="21">
        <v>195</v>
      </c>
      <c r="F90" s="4">
        <v>32</v>
      </c>
      <c r="G90">
        <v>66</v>
      </c>
    </row>
    <row r="91" spans="1:11" x14ac:dyDescent="0.25">
      <c r="A91" t="s">
        <v>46</v>
      </c>
      <c r="B91" t="s">
        <v>53</v>
      </c>
      <c r="D91" s="4">
        <v>162</v>
      </c>
      <c r="E91" s="4"/>
      <c r="F91" s="4">
        <v>31</v>
      </c>
      <c r="G91">
        <v>248</v>
      </c>
    </row>
    <row r="92" spans="1:11" x14ac:dyDescent="0.25">
      <c r="A92" t="s">
        <v>46</v>
      </c>
      <c r="B92" t="s">
        <v>52</v>
      </c>
      <c r="D92" s="4">
        <v>192</v>
      </c>
      <c r="E92" s="4"/>
      <c r="F92" s="4">
        <v>31</v>
      </c>
      <c r="G92">
        <v>125</v>
      </c>
    </row>
  </sheetData>
  <sortState ref="A3:T92">
    <sortCondition ref="A3:A92"/>
  </sortState>
  <mergeCells count="1">
    <mergeCell ref="J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workbookViewId="0">
      <pane ySplit="990" activePane="bottomLeft"/>
      <selection activeCell="D1" sqref="D1"/>
      <selection pane="bottomLeft" activeCell="J20" sqref="J20"/>
    </sheetView>
  </sheetViews>
  <sheetFormatPr baseColWidth="10" defaultRowHeight="15" x14ac:dyDescent="0.25"/>
  <cols>
    <col min="6" max="6" width="17.5703125" bestFit="1" customWidth="1"/>
    <col min="7" max="7" width="22.42578125" customWidth="1"/>
    <col min="8" max="8" width="30.140625" customWidth="1"/>
    <col min="9" max="9" width="16.28515625" customWidth="1"/>
    <col min="10" max="10" width="30.140625" customWidth="1"/>
    <col min="11" max="11" width="16.28515625" customWidth="1"/>
    <col min="12" max="12" width="30.140625" customWidth="1"/>
    <col min="13" max="13" width="16.28515625" customWidth="1"/>
    <col min="14" max="14" width="30.140625" customWidth="1"/>
    <col min="15" max="15" width="16.28515625" customWidth="1"/>
    <col min="16" max="16" width="30.140625" customWidth="1"/>
    <col min="17" max="17" width="16.28515625" customWidth="1"/>
    <col min="18" max="18" width="30.140625" customWidth="1"/>
    <col min="19" max="19" width="16.28515625" customWidth="1"/>
    <col min="20" max="20" width="30.140625" customWidth="1"/>
    <col min="21" max="21" width="16.28515625" customWidth="1"/>
    <col min="22" max="22" width="30.140625" customWidth="1"/>
    <col min="23" max="23" width="21.28515625" customWidth="1"/>
    <col min="24" max="24" width="35.140625" customWidth="1"/>
    <col min="25" max="25" width="21.28515625" bestFit="1" customWidth="1"/>
    <col min="26" max="26" width="35.140625" bestFit="1" customWidth="1"/>
  </cols>
  <sheetData>
    <row r="1" spans="1:24" ht="30" x14ac:dyDescent="0.25">
      <c r="A1" s="7" t="s">
        <v>5</v>
      </c>
      <c r="B1" s="8" t="s">
        <v>11</v>
      </c>
      <c r="C1" s="8" t="s">
        <v>1</v>
      </c>
      <c r="D1" s="8" t="s">
        <v>2</v>
      </c>
      <c r="E1" s="8" t="s">
        <v>4</v>
      </c>
    </row>
    <row r="2" spans="1:24" x14ac:dyDescent="0.25">
      <c r="A2" t="s">
        <v>14</v>
      </c>
      <c r="B2" t="s">
        <v>55</v>
      </c>
      <c r="C2">
        <v>20</v>
      </c>
      <c r="D2">
        <v>100</v>
      </c>
      <c r="E2">
        <v>0</v>
      </c>
      <c r="G2" s="18" t="s">
        <v>75</v>
      </c>
    </row>
    <row r="3" spans="1:24" x14ac:dyDescent="0.25">
      <c r="A3" t="s">
        <v>14</v>
      </c>
      <c r="B3" t="s">
        <v>55</v>
      </c>
      <c r="C3">
        <v>40</v>
      </c>
      <c r="D3">
        <v>95</v>
      </c>
      <c r="E3">
        <v>5</v>
      </c>
      <c r="G3" t="s">
        <v>55</v>
      </c>
      <c r="I3" t="s">
        <v>59</v>
      </c>
      <c r="K3" t="s">
        <v>60</v>
      </c>
      <c r="M3" t="s">
        <v>29</v>
      </c>
      <c r="O3" t="s">
        <v>27</v>
      </c>
      <c r="Q3" t="s">
        <v>31</v>
      </c>
      <c r="S3" t="s">
        <v>26</v>
      </c>
      <c r="U3" t="s">
        <v>20</v>
      </c>
      <c r="W3" t="s">
        <v>77</v>
      </c>
      <c r="X3" t="s">
        <v>79</v>
      </c>
    </row>
    <row r="4" spans="1:24" x14ac:dyDescent="0.25">
      <c r="A4" t="s">
        <v>14</v>
      </c>
      <c r="B4" t="s">
        <v>55</v>
      </c>
      <c r="C4">
        <v>60</v>
      </c>
      <c r="D4">
        <v>95</v>
      </c>
      <c r="E4">
        <v>5</v>
      </c>
      <c r="F4" s="18" t="s">
        <v>73</v>
      </c>
      <c r="G4" t="s">
        <v>78</v>
      </c>
      <c r="H4" t="s">
        <v>80</v>
      </c>
      <c r="I4" t="s">
        <v>78</v>
      </c>
      <c r="J4" t="s">
        <v>80</v>
      </c>
      <c r="K4" t="s">
        <v>78</v>
      </c>
      <c r="L4" t="s">
        <v>80</v>
      </c>
      <c r="M4" t="s">
        <v>78</v>
      </c>
      <c r="N4" t="s">
        <v>80</v>
      </c>
      <c r="O4" t="s">
        <v>78</v>
      </c>
      <c r="P4" t="s">
        <v>80</v>
      </c>
      <c r="Q4" t="s">
        <v>78</v>
      </c>
      <c r="R4" t="s">
        <v>80</v>
      </c>
      <c r="S4" t="s">
        <v>78</v>
      </c>
      <c r="T4" t="s">
        <v>80</v>
      </c>
      <c r="U4" t="s">
        <v>78</v>
      </c>
      <c r="V4" t="s">
        <v>80</v>
      </c>
    </row>
    <row r="5" spans="1:24" x14ac:dyDescent="0.25">
      <c r="A5" t="s">
        <v>14</v>
      </c>
      <c r="B5" t="s">
        <v>55</v>
      </c>
      <c r="C5">
        <v>80</v>
      </c>
      <c r="D5">
        <v>97</v>
      </c>
      <c r="E5">
        <v>3</v>
      </c>
      <c r="F5" s="19">
        <v>20</v>
      </c>
      <c r="G5" s="20">
        <v>100</v>
      </c>
      <c r="H5" s="20">
        <v>0</v>
      </c>
      <c r="I5" s="20">
        <v>100</v>
      </c>
      <c r="J5" s="20">
        <v>20</v>
      </c>
      <c r="K5" s="20">
        <v>90</v>
      </c>
      <c r="L5" s="20">
        <v>10</v>
      </c>
      <c r="M5" s="20">
        <v>100</v>
      </c>
      <c r="N5" s="20">
        <v>0</v>
      </c>
      <c r="O5" s="20">
        <v>100</v>
      </c>
      <c r="P5" s="20">
        <v>0</v>
      </c>
      <c r="Q5" s="20">
        <v>100</v>
      </c>
      <c r="R5" s="20">
        <v>0</v>
      </c>
      <c r="S5" s="20">
        <v>100</v>
      </c>
      <c r="T5" s="20">
        <v>0</v>
      </c>
      <c r="U5" s="20">
        <v>100</v>
      </c>
      <c r="V5" s="20">
        <v>0</v>
      </c>
      <c r="W5" s="20">
        <v>98.75</v>
      </c>
      <c r="X5" s="20">
        <v>3.75</v>
      </c>
    </row>
    <row r="6" spans="1:24" x14ac:dyDescent="0.25">
      <c r="A6" t="s">
        <v>14</v>
      </c>
      <c r="B6" t="s">
        <v>55</v>
      </c>
      <c r="C6">
        <v>100</v>
      </c>
      <c r="D6">
        <v>95</v>
      </c>
      <c r="E6">
        <v>5</v>
      </c>
      <c r="F6" s="19">
        <v>40</v>
      </c>
      <c r="G6" s="20">
        <v>95</v>
      </c>
      <c r="H6" s="20">
        <v>5</v>
      </c>
      <c r="I6" s="20">
        <v>100</v>
      </c>
      <c r="J6" s="20">
        <v>20</v>
      </c>
      <c r="K6" s="20">
        <v>80</v>
      </c>
      <c r="L6" s="20">
        <v>20</v>
      </c>
      <c r="M6" s="20">
        <v>100</v>
      </c>
      <c r="N6" s="20">
        <v>0</v>
      </c>
      <c r="O6" s="20">
        <v>100</v>
      </c>
      <c r="P6" s="20">
        <v>0</v>
      </c>
      <c r="Q6" s="20">
        <v>95</v>
      </c>
      <c r="R6" s="20">
        <v>5</v>
      </c>
      <c r="S6" s="20">
        <v>100</v>
      </c>
      <c r="T6" s="20">
        <v>0</v>
      </c>
      <c r="U6" s="20">
        <v>100</v>
      </c>
      <c r="V6" s="20">
        <v>0</v>
      </c>
      <c r="W6" s="20">
        <v>96.25</v>
      </c>
      <c r="X6" s="20">
        <v>6.25</v>
      </c>
    </row>
    <row r="7" spans="1:24" x14ac:dyDescent="0.25">
      <c r="A7" t="s">
        <v>14</v>
      </c>
      <c r="B7" t="s">
        <v>55</v>
      </c>
      <c r="C7">
        <v>120</v>
      </c>
      <c r="D7">
        <v>92</v>
      </c>
      <c r="E7">
        <v>8</v>
      </c>
      <c r="F7" s="19">
        <v>60</v>
      </c>
      <c r="G7" s="20">
        <v>95</v>
      </c>
      <c r="H7" s="20">
        <v>5</v>
      </c>
      <c r="I7" s="20">
        <v>100</v>
      </c>
      <c r="J7" s="20">
        <v>20</v>
      </c>
      <c r="K7" s="20">
        <v>80</v>
      </c>
      <c r="L7" s="20">
        <v>20</v>
      </c>
      <c r="M7" s="20">
        <v>100</v>
      </c>
      <c r="N7" s="20">
        <v>0</v>
      </c>
      <c r="O7" s="20">
        <v>100</v>
      </c>
      <c r="P7" s="20">
        <v>0</v>
      </c>
      <c r="Q7" s="20">
        <v>55</v>
      </c>
      <c r="R7" s="20">
        <v>45</v>
      </c>
      <c r="S7" s="20">
        <v>100</v>
      </c>
      <c r="T7" s="20">
        <v>0</v>
      </c>
      <c r="U7" s="20">
        <v>100</v>
      </c>
      <c r="V7" s="20">
        <v>0</v>
      </c>
      <c r="W7" s="20">
        <v>91.25</v>
      </c>
      <c r="X7" s="20">
        <v>11.25</v>
      </c>
    </row>
    <row r="8" spans="1:24" x14ac:dyDescent="0.25">
      <c r="A8" t="s">
        <v>14</v>
      </c>
      <c r="B8" t="s">
        <v>55</v>
      </c>
      <c r="C8">
        <v>140</v>
      </c>
      <c r="D8">
        <v>10</v>
      </c>
      <c r="E8">
        <v>90</v>
      </c>
      <c r="F8" s="19">
        <v>80</v>
      </c>
      <c r="G8" s="20">
        <v>97</v>
      </c>
      <c r="H8" s="20">
        <v>3</v>
      </c>
      <c r="I8" s="20">
        <v>100</v>
      </c>
      <c r="J8" s="20">
        <v>20</v>
      </c>
      <c r="K8" s="20">
        <v>80</v>
      </c>
      <c r="L8" s="20">
        <v>20</v>
      </c>
      <c r="M8" s="20">
        <v>100</v>
      </c>
      <c r="N8" s="20">
        <v>0</v>
      </c>
      <c r="O8" s="20">
        <v>100</v>
      </c>
      <c r="P8" s="20">
        <v>0</v>
      </c>
      <c r="Q8" s="20">
        <v>80</v>
      </c>
      <c r="R8" s="20">
        <v>20</v>
      </c>
      <c r="S8" s="20">
        <v>100</v>
      </c>
      <c r="T8" s="20">
        <v>0</v>
      </c>
      <c r="U8" s="20">
        <v>95</v>
      </c>
      <c r="V8" s="20">
        <v>5</v>
      </c>
      <c r="W8" s="20">
        <v>94</v>
      </c>
      <c r="X8" s="20">
        <v>8.5</v>
      </c>
    </row>
    <row r="9" spans="1:24" x14ac:dyDescent="0.25">
      <c r="A9" t="s">
        <v>14</v>
      </c>
      <c r="B9" t="s">
        <v>55</v>
      </c>
      <c r="C9">
        <v>160</v>
      </c>
      <c r="D9">
        <v>5</v>
      </c>
      <c r="E9">
        <v>95</v>
      </c>
      <c r="F9" s="19">
        <v>100</v>
      </c>
      <c r="G9" s="20">
        <v>95</v>
      </c>
      <c r="H9" s="20">
        <v>5</v>
      </c>
      <c r="I9" s="20">
        <v>70</v>
      </c>
      <c r="J9" s="20">
        <v>30</v>
      </c>
      <c r="K9" s="20">
        <v>70</v>
      </c>
      <c r="L9" s="20">
        <v>30</v>
      </c>
      <c r="M9" s="20">
        <v>100</v>
      </c>
      <c r="N9" s="20">
        <v>0</v>
      </c>
      <c r="O9" s="20">
        <v>90</v>
      </c>
      <c r="P9" s="20">
        <v>10</v>
      </c>
      <c r="Q9" s="20">
        <v>95</v>
      </c>
      <c r="R9" s="20">
        <v>5</v>
      </c>
      <c r="S9" s="20">
        <v>40</v>
      </c>
      <c r="T9" s="20">
        <v>60</v>
      </c>
      <c r="U9" s="20">
        <v>90</v>
      </c>
      <c r="V9" s="20">
        <v>10</v>
      </c>
      <c r="W9" s="20">
        <v>81.25</v>
      </c>
      <c r="X9" s="20">
        <v>18.75</v>
      </c>
    </row>
    <row r="10" spans="1:24" x14ac:dyDescent="0.25">
      <c r="A10" t="s">
        <v>14</v>
      </c>
      <c r="B10" t="s">
        <v>55</v>
      </c>
      <c r="C10">
        <v>180</v>
      </c>
      <c r="D10">
        <v>5</v>
      </c>
      <c r="E10">
        <v>95</v>
      </c>
      <c r="F10" s="19">
        <v>120</v>
      </c>
      <c r="G10" s="20">
        <v>92</v>
      </c>
      <c r="H10" s="20">
        <v>8</v>
      </c>
      <c r="I10" s="20">
        <v>60</v>
      </c>
      <c r="J10" s="20">
        <v>40</v>
      </c>
      <c r="K10" s="20">
        <v>70</v>
      </c>
      <c r="L10" s="20">
        <v>30</v>
      </c>
      <c r="M10" s="20">
        <v>100</v>
      </c>
      <c r="N10" s="20">
        <v>0</v>
      </c>
      <c r="O10" s="20">
        <v>80</v>
      </c>
      <c r="P10" s="20">
        <v>20</v>
      </c>
      <c r="Q10" s="20">
        <v>70</v>
      </c>
      <c r="R10" s="20">
        <v>30</v>
      </c>
      <c r="S10" s="20">
        <v>95</v>
      </c>
      <c r="T10" s="20">
        <v>5</v>
      </c>
      <c r="U10" s="20">
        <v>30</v>
      </c>
      <c r="V10" s="20">
        <v>70</v>
      </c>
      <c r="W10" s="20">
        <v>74.625</v>
      </c>
      <c r="X10" s="20">
        <v>25.375</v>
      </c>
    </row>
    <row r="11" spans="1:24" x14ac:dyDescent="0.25">
      <c r="A11" t="s">
        <v>14</v>
      </c>
      <c r="B11" t="s">
        <v>59</v>
      </c>
      <c r="C11">
        <v>20</v>
      </c>
      <c r="D11">
        <v>100</v>
      </c>
      <c r="E11">
        <v>20</v>
      </c>
      <c r="F11" s="19">
        <v>140</v>
      </c>
      <c r="G11" s="20">
        <v>10</v>
      </c>
      <c r="H11" s="20">
        <v>90</v>
      </c>
      <c r="I11" s="20">
        <v>60</v>
      </c>
      <c r="J11" s="20">
        <v>40</v>
      </c>
      <c r="K11" s="20">
        <v>70</v>
      </c>
      <c r="L11" s="20">
        <v>30</v>
      </c>
      <c r="M11" s="20">
        <v>100</v>
      </c>
      <c r="N11" s="20">
        <v>0</v>
      </c>
      <c r="O11" s="20">
        <v>80</v>
      </c>
      <c r="P11" s="20">
        <v>20</v>
      </c>
      <c r="Q11" s="20">
        <v>90</v>
      </c>
      <c r="R11" s="20">
        <v>10</v>
      </c>
      <c r="S11" s="20">
        <v>90</v>
      </c>
      <c r="T11" s="20">
        <v>10</v>
      </c>
      <c r="U11" s="20">
        <v>30</v>
      </c>
      <c r="V11" s="20">
        <v>70</v>
      </c>
      <c r="W11" s="20">
        <v>66.25</v>
      </c>
      <c r="X11" s="20">
        <v>33.75</v>
      </c>
    </row>
    <row r="12" spans="1:24" x14ac:dyDescent="0.25">
      <c r="A12" t="s">
        <v>14</v>
      </c>
      <c r="B12" t="s">
        <v>59</v>
      </c>
      <c r="C12">
        <v>40</v>
      </c>
      <c r="D12">
        <v>100</v>
      </c>
      <c r="E12">
        <v>20</v>
      </c>
      <c r="F12" s="19">
        <v>160</v>
      </c>
      <c r="G12" s="20">
        <v>5</v>
      </c>
      <c r="H12" s="20">
        <v>95</v>
      </c>
      <c r="I12" s="20">
        <v>50</v>
      </c>
      <c r="J12" s="20">
        <v>50</v>
      </c>
      <c r="K12" s="20">
        <v>65</v>
      </c>
      <c r="L12" s="20">
        <v>35</v>
      </c>
      <c r="M12" s="20">
        <v>100</v>
      </c>
      <c r="N12" s="20">
        <v>0</v>
      </c>
      <c r="O12" s="20">
        <v>75</v>
      </c>
      <c r="P12" s="20">
        <v>25</v>
      </c>
      <c r="Q12" s="20">
        <v>10</v>
      </c>
      <c r="R12" s="20">
        <v>90</v>
      </c>
      <c r="S12" s="20">
        <v>80</v>
      </c>
      <c r="T12" s="20">
        <v>20</v>
      </c>
      <c r="U12" s="20">
        <v>25</v>
      </c>
      <c r="V12" s="20">
        <v>75</v>
      </c>
      <c r="W12" s="20">
        <v>51.25</v>
      </c>
      <c r="X12" s="20">
        <v>48.75</v>
      </c>
    </row>
    <row r="13" spans="1:24" x14ac:dyDescent="0.25">
      <c r="A13" t="s">
        <v>14</v>
      </c>
      <c r="B13" t="s">
        <v>59</v>
      </c>
      <c r="C13">
        <v>60</v>
      </c>
      <c r="D13">
        <v>100</v>
      </c>
      <c r="E13">
        <v>20</v>
      </c>
      <c r="F13" s="19">
        <v>180</v>
      </c>
      <c r="G13" s="20">
        <v>5</v>
      </c>
      <c r="H13" s="20">
        <v>95</v>
      </c>
      <c r="I13" s="20">
        <v>50</v>
      </c>
      <c r="J13" s="20">
        <v>50</v>
      </c>
      <c r="K13" s="20">
        <v>65</v>
      </c>
      <c r="L13" s="20">
        <v>35</v>
      </c>
      <c r="M13" s="20">
        <v>95</v>
      </c>
      <c r="N13" s="20">
        <v>5</v>
      </c>
      <c r="O13" s="20">
        <v>70</v>
      </c>
      <c r="P13" s="20">
        <v>30</v>
      </c>
      <c r="Q13" s="20">
        <v>80</v>
      </c>
      <c r="R13" s="20">
        <v>20</v>
      </c>
      <c r="S13" s="20">
        <v>30</v>
      </c>
      <c r="T13" s="20">
        <v>70</v>
      </c>
      <c r="U13" s="20">
        <v>30</v>
      </c>
      <c r="V13" s="20">
        <v>70</v>
      </c>
      <c r="W13" s="20">
        <v>53.125</v>
      </c>
      <c r="X13" s="20">
        <v>46.875</v>
      </c>
    </row>
    <row r="14" spans="1:24" x14ac:dyDescent="0.25">
      <c r="A14" t="s">
        <v>14</v>
      </c>
      <c r="B14" t="s">
        <v>59</v>
      </c>
      <c r="C14">
        <v>80</v>
      </c>
      <c r="D14">
        <v>100</v>
      </c>
      <c r="E14">
        <v>20</v>
      </c>
      <c r="F14" s="19" t="s">
        <v>74</v>
      </c>
      <c r="G14" s="20">
        <v>66</v>
      </c>
      <c r="H14" s="20">
        <v>34</v>
      </c>
      <c r="I14" s="20">
        <v>76.666666666666671</v>
      </c>
      <c r="J14" s="20">
        <v>32.222222222222221</v>
      </c>
      <c r="K14" s="20">
        <v>74.444444444444443</v>
      </c>
      <c r="L14" s="20">
        <v>25.555555555555557</v>
      </c>
      <c r="M14" s="20">
        <v>99.444444444444443</v>
      </c>
      <c r="N14" s="20">
        <v>0.55555555555555558</v>
      </c>
      <c r="O14" s="20">
        <v>88.333333333333329</v>
      </c>
      <c r="P14" s="20">
        <v>11.666666666666666</v>
      </c>
      <c r="Q14" s="20">
        <v>75</v>
      </c>
      <c r="R14" s="20">
        <v>25</v>
      </c>
      <c r="S14" s="20">
        <v>81.666666666666671</v>
      </c>
      <c r="T14" s="20">
        <v>18.333333333333332</v>
      </c>
      <c r="U14" s="20">
        <v>66.666666666666671</v>
      </c>
      <c r="V14" s="20">
        <v>33.333333333333336</v>
      </c>
      <c r="W14" s="20">
        <v>78.527777777777771</v>
      </c>
      <c r="X14" s="20">
        <v>22.583333333333332</v>
      </c>
    </row>
    <row r="15" spans="1:24" x14ac:dyDescent="0.25">
      <c r="A15" t="s">
        <v>14</v>
      </c>
      <c r="B15" t="s">
        <v>59</v>
      </c>
      <c r="C15">
        <v>100</v>
      </c>
      <c r="D15">
        <v>70</v>
      </c>
      <c r="E15">
        <v>30</v>
      </c>
    </row>
    <row r="16" spans="1:24" x14ac:dyDescent="0.25">
      <c r="A16" t="s">
        <v>14</v>
      </c>
      <c r="B16" t="s">
        <v>59</v>
      </c>
      <c r="C16">
        <v>120</v>
      </c>
      <c r="D16">
        <v>60</v>
      </c>
      <c r="E16">
        <v>40</v>
      </c>
      <c r="G16" s="1" t="s">
        <v>1</v>
      </c>
      <c r="H16" s="24" t="s">
        <v>139</v>
      </c>
      <c r="I16" s="24" t="s">
        <v>80</v>
      </c>
    </row>
    <row r="17" spans="1:9" x14ac:dyDescent="0.25">
      <c r="A17" t="s">
        <v>14</v>
      </c>
      <c r="B17" t="s">
        <v>59</v>
      </c>
      <c r="C17">
        <v>140</v>
      </c>
      <c r="D17">
        <v>60</v>
      </c>
      <c r="E17">
        <v>40</v>
      </c>
      <c r="F17" t="s">
        <v>46</v>
      </c>
      <c r="G17" s="19">
        <v>20</v>
      </c>
      <c r="H17" s="20">
        <v>35</v>
      </c>
      <c r="I17" s="20">
        <v>65</v>
      </c>
    </row>
    <row r="18" spans="1:9" x14ac:dyDescent="0.25">
      <c r="A18" t="s">
        <v>14</v>
      </c>
      <c r="B18" t="s">
        <v>59</v>
      </c>
      <c r="C18">
        <v>160</v>
      </c>
      <c r="D18">
        <v>50</v>
      </c>
      <c r="E18">
        <v>50</v>
      </c>
      <c r="F18" s="32" t="s">
        <v>14</v>
      </c>
      <c r="G18" s="19">
        <v>20</v>
      </c>
      <c r="H18" s="20">
        <v>98.75</v>
      </c>
      <c r="I18" s="20">
        <v>3.75</v>
      </c>
    </row>
    <row r="19" spans="1:9" x14ac:dyDescent="0.25">
      <c r="A19" t="s">
        <v>14</v>
      </c>
      <c r="B19" t="s">
        <v>59</v>
      </c>
      <c r="C19">
        <v>180</v>
      </c>
      <c r="D19">
        <v>50</v>
      </c>
      <c r="E19">
        <v>50</v>
      </c>
      <c r="F19" s="32"/>
      <c r="G19" s="19">
        <v>40</v>
      </c>
      <c r="H19" s="20">
        <v>96.25</v>
      </c>
      <c r="I19" s="20">
        <v>6.25</v>
      </c>
    </row>
    <row r="20" spans="1:9" x14ac:dyDescent="0.25">
      <c r="A20" t="s">
        <v>14</v>
      </c>
      <c r="B20" t="s">
        <v>60</v>
      </c>
      <c r="C20">
        <v>20</v>
      </c>
      <c r="D20">
        <v>90</v>
      </c>
      <c r="E20">
        <v>10</v>
      </c>
      <c r="F20" s="32"/>
      <c r="G20" s="19">
        <v>60</v>
      </c>
      <c r="H20" s="20">
        <v>91.25</v>
      </c>
      <c r="I20" s="20">
        <v>11.25</v>
      </c>
    </row>
    <row r="21" spans="1:9" x14ac:dyDescent="0.25">
      <c r="A21" t="s">
        <v>14</v>
      </c>
      <c r="B21" t="s">
        <v>60</v>
      </c>
      <c r="C21">
        <v>40</v>
      </c>
      <c r="D21">
        <v>80</v>
      </c>
      <c r="E21">
        <v>20</v>
      </c>
      <c r="F21" s="32"/>
      <c r="G21" s="19">
        <v>80</v>
      </c>
      <c r="H21" s="20">
        <v>94</v>
      </c>
      <c r="I21" s="20">
        <v>8.5</v>
      </c>
    </row>
    <row r="22" spans="1:9" x14ac:dyDescent="0.25">
      <c r="A22" t="s">
        <v>14</v>
      </c>
      <c r="B22" t="s">
        <v>60</v>
      </c>
      <c r="C22">
        <v>60</v>
      </c>
      <c r="D22">
        <v>80</v>
      </c>
      <c r="E22">
        <v>20</v>
      </c>
      <c r="F22" s="32"/>
      <c r="G22" s="19">
        <v>100</v>
      </c>
      <c r="H22" s="20">
        <v>81.25</v>
      </c>
      <c r="I22" s="20">
        <v>18.75</v>
      </c>
    </row>
    <row r="23" spans="1:9" x14ac:dyDescent="0.25">
      <c r="A23" t="s">
        <v>14</v>
      </c>
      <c r="B23" t="s">
        <v>60</v>
      </c>
      <c r="C23">
        <v>80</v>
      </c>
      <c r="D23">
        <v>80</v>
      </c>
      <c r="E23">
        <v>20</v>
      </c>
      <c r="F23" s="32"/>
      <c r="G23" s="19">
        <v>120</v>
      </c>
      <c r="H23" s="20">
        <v>74.625</v>
      </c>
      <c r="I23" s="20">
        <v>25.375</v>
      </c>
    </row>
    <row r="24" spans="1:9" x14ac:dyDescent="0.25">
      <c r="A24" t="s">
        <v>14</v>
      </c>
      <c r="B24" t="s">
        <v>60</v>
      </c>
      <c r="C24">
        <v>100</v>
      </c>
      <c r="D24">
        <v>70</v>
      </c>
      <c r="E24">
        <v>30</v>
      </c>
      <c r="F24" s="32"/>
      <c r="G24" s="19">
        <v>140</v>
      </c>
      <c r="H24" s="20">
        <v>66.25</v>
      </c>
      <c r="I24" s="20">
        <v>33.75</v>
      </c>
    </row>
    <row r="25" spans="1:9" x14ac:dyDescent="0.25">
      <c r="A25" t="s">
        <v>14</v>
      </c>
      <c r="B25" t="s">
        <v>60</v>
      </c>
      <c r="C25">
        <v>120</v>
      </c>
      <c r="D25">
        <v>70</v>
      </c>
      <c r="E25">
        <v>30</v>
      </c>
      <c r="F25" s="32"/>
      <c r="G25" s="19">
        <v>160</v>
      </c>
      <c r="H25" s="20">
        <v>51.25</v>
      </c>
      <c r="I25" s="20">
        <v>48.75</v>
      </c>
    </row>
    <row r="26" spans="1:9" x14ac:dyDescent="0.25">
      <c r="A26" t="s">
        <v>14</v>
      </c>
      <c r="B26" t="s">
        <v>60</v>
      </c>
      <c r="C26">
        <v>140</v>
      </c>
      <c r="D26">
        <v>70</v>
      </c>
      <c r="E26">
        <v>30</v>
      </c>
      <c r="F26" s="32"/>
      <c r="G26" s="19">
        <v>180</v>
      </c>
      <c r="H26" s="20">
        <v>53.125</v>
      </c>
      <c r="I26" s="20">
        <v>46.875</v>
      </c>
    </row>
    <row r="27" spans="1:9" x14ac:dyDescent="0.25">
      <c r="A27" t="s">
        <v>14</v>
      </c>
      <c r="B27" t="s">
        <v>60</v>
      </c>
      <c r="C27">
        <v>160</v>
      </c>
      <c r="D27">
        <v>65</v>
      </c>
      <c r="E27">
        <v>35</v>
      </c>
      <c r="G27" s="22" t="s">
        <v>74</v>
      </c>
      <c r="H27" s="23">
        <v>78.527777777777771</v>
      </c>
      <c r="I27" s="23">
        <v>22.583333333333332</v>
      </c>
    </row>
    <row r="28" spans="1:9" x14ac:dyDescent="0.25">
      <c r="A28" t="s">
        <v>14</v>
      </c>
      <c r="B28" t="s">
        <v>60</v>
      </c>
      <c r="C28">
        <v>180</v>
      </c>
      <c r="D28">
        <v>65</v>
      </c>
      <c r="E28">
        <v>35</v>
      </c>
    </row>
    <row r="29" spans="1:9" x14ac:dyDescent="0.25">
      <c r="A29" t="s">
        <v>14</v>
      </c>
      <c r="B29" t="s">
        <v>29</v>
      </c>
      <c r="C29">
        <v>20</v>
      </c>
      <c r="D29">
        <v>100</v>
      </c>
      <c r="E29">
        <v>0</v>
      </c>
    </row>
    <row r="30" spans="1:9" x14ac:dyDescent="0.25">
      <c r="A30" t="s">
        <v>14</v>
      </c>
      <c r="B30" t="s">
        <v>29</v>
      </c>
      <c r="C30">
        <v>40</v>
      </c>
      <c r="D30">
        <v>100</v>
      </c>
      <c r="E30">
        <v>0</v>
      </c>
    </row>
    <row r="31" spans="1:9" x14ac:dyDescent="0.25">
      <c r="A31" t="s">
        <v>14</v>
      </c>
      <c r="B31" t="s">
        <v>29</v>
      </c>
      <c r="C31">
        <v>60</v>
      </c>
      <c r="D31">
        <v>100</v>
      </c>
      <c r="E31">
        <v>0</v>
      </c>
    </row>
    <row r="32" spans="1:9" x14ac:dyDescent="0.25">
      <c r="A32" t="s">
        <v>14</v>
      </c>
      <c r="B32" t="s">
        <v>29</v>
      </c>
      <c r="C32">
        <v>80</v>
      </c>
      <c r="D32">
        <v>100</v>
      </c>
      <c r="E32">
        <v>0</v>
      </c>
    </row>
    <row r="33" spans="1:9" x14ac:dyDescent="0.25">
      <c r="A33" t="s">
        <v>14</v>
      </c>
      <c r="B33" t="s">
        <v>29</v>
      </c>
      <c r="C33">
        <v>100</v>
      </c>
      <c r="D33">
        <v>100</v>
      </c>
      <c r="E33">
        <v>0</v>
      </c>
    </row>
    <row r="34" spans="1:9" x14ac:dyDescent="0.25">
      <c r="A34" t="s">
        <v>14</v>
      </c>
      <c r="B34" t="s">
        <v>29</v>
      </c>
      <c r="C34">
        <v>120</v>
      </c>
      <c r="D34">
        <v>100</v>
      </c>
      <c r="E34">
        <v>0</v>
      </c>
    </row>
    <row r="35" spans="1:9" x14ac:dyDescent="0.25">
      <c r="A35" t="s">
        <v>14</v>
      </c>
      <c r="B35" t="s">
        <v>29</v>
      </c>
      <c r="C35">
        <v>140</v>
      </c>
      <c r="D35">
        <v>100</v>
      </c>
      <c r="E35">
        <v>0</v>
      </c>
    </row>
    <row r="36" spans="1:9" x14ac:dyDescent="0.25">
      <c r="A36" t="s">
        <v>14</v>
      </c>
      <c r="B36" t="s">
        <v>29</v>
      </c>
      <c r="C36">
        <v>160</v>
      </c>
      <c r="D36">
        <v>100</v>
      </c>
      <c r="E36">
        <v>0</v>
      </c>
    </row>
    <row r="37" spans="1:9" x14ac:dyDescent="0.25">
      <c r="A37" t="s">
        <v>14</v>
      </c>
      <c r="B37" t="s">
        <v>29</v>
      </c>
      <c r="C37">
        <v>180</v>
      </c>
      <c r="D37">
        <v>95</v>
      </c>
      <c r="E37">
        <v>5</v>
      </c>
    </row>
    <row r="38" spans="1:9" x14ac:dyDescent="0.25">
      <c r="A38" t="s">
        <v>14</v>
      </c>
      <c r="B38" t="s">
        <v>27</v>
      </c>
      <c r="C38">
        <v>20</v>
      </c>
      <c r="D38">
        <v>100</v>
      </c>
      <c r="E38">
        <v>0</v>
      </c>
    </row>
    <row r="39" spans="1:9" x14ac:dyDescent="0.25">
      <c r="A39" t="s">
        <v>14</v>
      </c>
      <c r="B39" t="s">
        <v>27</v>
      </c>
      <c r="C39">
        <v>40</v>
      </c>
      <c r="D39">
        <v>100</v>
      </c>
      <c r="E39">
        <v>0</v>
      </c>
    </row>
    <row r="40" spans="1:9" x14ac:dyDescent="0.25">
      <c r="A40" t="s">
        <v>14</v>
      </c>
      <c r="B40" t="s">
        <v>27</v>
      </c>
      <c r="C40">
        <v>60</v>
      </c>
      <c r="D40">
        <v>100</v>
      </c>
      <c r="E40">
        <v>0</v>
      </c>
    </row>
    <row r="41" spans="1:9" x14ac:dyDescent="0.25">
      <c r="A41" t="s">
        <v>14</v>
      </c>
      <c r="B41" t="s">
        <v>27</v>
      </c>
      <c r="C41">
        <v>80</v>
      </c>
      <c r="D41">
        <v>100</v>
      </c>
      <c r="E41">
        <v>0</v>
      </c>
      <c r="H41" s="24" t="s">
        <v>137</v>
      </c>
      <c r="I41" s="24" t="s">
        <v>136</v>
      </c>
    </row>
    <row r="42" spans="1:9" x14ac:dyDescent="0.25">
      <c r="A42" t="s">
        <v>14</v>
      </c>
      <c r="B42" t="s">
        <v>27</v>
      </c>
      <c r="C42">
        <v>100</v>
      </c>
      <c r="D42">
        <v>90</v>
      </c>
      <c r="E42">
        <v>10</v>
      </c>
    </row>
    <row r="43" spans="1:9" x14ac:dyDescent="0.25">
      <c r="A43" t="s">
        <v>14</v>
      </c>
      <c r="B43" t="s">
        <v>27</v>
      </c>
      <c r="C43">
        <v>120</v>
      </c>
      <c r="D43">
        <v>80</v>
      </c>
      <c r="E43">
        <v>20</v>
      </c>
    </row>
    <row r="44" spans="1:9" x14ac:dyDescent="0.25">
      <c r="A44" t="s">
        <v>14</v>
      </c>
      <c r="B44" t="s">
        <v>27</v>
      </c>
      <c r="C44">
        <v>140</v>
      </c>
      <c r="D44">
        <v>80</v>
      </c>
      <c r="E44">
        <v>20</v>
      </c>
    </row>
    <row r="45" spans="1:9" x14ac:dyDescent="0.25">
      <c r="A45" t="s">
        <v>14</v>
      </c>
      <c r="B45" t="s">
        <v>27</v>
      </c>
      <c r="C45">
        <v>160</v>
      </c>
      <c r="D45">
        <v>75</v>
      </c>
      <c r="E45">
        <v>25</v>
      </c>
    </row>
    <row r="46" spans="1:9" x14ac:dyDescent="0.25">
      <c r="A46" t="s">
        <v>14</v>
      </c>
      <c r="B46" t="s">
        <v>27</v>
      </c>
      <c r="C46">
        <v>180</v>
      </c>
      <c r="D46">
        <v>70</v>
      </c>
      <c r="E46">
        <v>30</v>
      </c>
    </row>
    <row r="47" spans="1:9" x14ac:dyDescent="0.25">
      <c r="A47" t="s">
        <v>14</v>
      </c>
      <c r="B47" t="s">
        <v>31</v>
      </c>
      <c r="C47">
        <v>20</v>
      </c>
      <c r="D47">
        <v>100</v>
      </c>
      <c r="E47">
        <v>0</v>
      </c>
    </row>
    <row r="48" spans="1:9" x14ac:dyDescent="0.25">
      <c r="A48" t="s">
        <v>14</v>
      </c>
      <c r="B48" t="s">
        <v>31</v>
      </c>
      <c r="C48">
        <v>40</v>
      </c>
      <c r="D48">
        <v>95</v>
      </c>
      <c r="E48">
        <v>5</v>
      </c>
    </row>
    <row r="49" spans="1:5" x14ac:dyDescent="0.25">
      <c r="A49" t="s">
        <v>14</v>
      </c>
      <c r="B49" t="s">
        <v>31</v>
      </c>
      <c r="C49">
        <v>60</v>
      </c>
      <c r="D49">
        <v>55</v>
      </c>
      <c r="E49">
        <v>45</v>
      </c>
    </row>
    <row r="50" spans="1:5" x14ac:dyDescent="0.25">
      <c r="A50" t="s">
        <v>14</v>
      </c>
      <c r="B50" t="s">
        <v>31</v>
      </c>
      <c r="C50">
        <v>80</v>
      </c>
      <c r="D50">
        <v>80</v>
      </c>
      <c r="E50">
        <v>20</v>
      </c>
    </row>
    <row r="51" spans="1:5" x14ac:dyDescent="0.25">
      <c r="A51" t="s">
        <v>14</v>
      </c>
      <c r="B51" t="s">
        <v>31</v>
      </c>
      <c r="C51">
        <v>100</v>
      </c>
      <c r="D51">
        <v>95</v>
      </c>
      <c r="E51">
        <v>5</v>
      </c>
    </row>
    <row r="52" spans="1:5" x14ac:dyDescent="0.25">
      <c r="A52" t="s">
        <v>14</v>
      </c>
      <c r="B52" t="s">
        <v>31</v>
      </c>
      <c r="C52">
        <v>120</v>
      </c>
      <c r="D52">
        <v>70</v>
      </c>
      <c r="E52">
        <v>30</v>
      </c>
    </row>
    <row r="53" spans="1:5" x14ac:dyDescent="0.25">
      <c r="A53" t="s">
        <v>14</v>
      </c>
      <c r="B53" t="s">
        <v>31</v>
      </c>
      <c r="C53">
        <v>140</v>
      </c>
      <c r="D53">
        <v>90</v>
      </c>
      <c r="E53">
        <v>10</v>
      </c>
    </row>
    <row r="54" spans="1:5" x14ac:dyDescent="0.25">
      <c r="A54" t="s">
        <v>14</v>
      </c>
      <c r="B54" t="s">
        <v>31</v>
      </c>
      <c r="C54">
        <v>160</v>
      </c>
      <c r="D54">
        <v>10</v>
      </c>
      <c r="E54">
        <v>90</v>
      </c>
    </row>
    <row r="55" spans="1:5" x14ac:dyDescent="0.25">
      <c r="A55" t="s">
        <v>14</v>
      </c>
      <c r="B55" t="s">
        <v>31</v>
      </c>
      <c r="C55">
        <v>180</v>
      </c>
      <c r="D55">
        <v>80</v>
      </c>
      <c r="E55">
        <v>20</v>
      </c>
    </row>
    <row r="56" spans="1:5" x14ac:dyDescent="0.25">
      <c r="A56" t="s">
        <v>14</v>
      </c>
      <c r="B56" t="s">
        <v>26</v>
      </c>
      <c r="C56">
        <v>20</v>
      </c>
      <c r="D56">
        <v>100</v>
      </c>
      <c r="E56">
        <v>0</v>
      </c>
    </row>
    <row r="57" spans="1:5" x14ac:dyDescent="0.25">
      <c r="A57" t="s">
        <v>14</v>
      </c>
      <c r="B57" t="s">
        <v>26</v>
      </c>
      <c r="C57">
        <v>40</v>
      </c>
      <c r="D57">
        <v>100</v>
      </c>
      <c r="E57">
        <v>0</v>
      </c>
    </row>
    <row r="58" spans="1:5" x14ac:dyDescent="0.25">
      <c r="A58" t="s">
        <v>14</v>
      </c>
      <c r="B58" t="s">
        <v>26</v>
      </c>
      <c r="C58">
        <v>60</v>
      </c>
      <c r="D58">
        <v>100</v>
      </c>
      <c r="E58">
        <v>0</v>
      </c>
    </row>
    <row r="59" spans="1:5" x14ac:dyDescent="0.25">
      <c r="A59" t="s">
        <v>14</v>
      </c>
      <c r="B59" t="s">
        <v>26</v>
      </c>
      <c r="C59">
        <v>80</v>
      </c>
      <c r="D59">
        <v>100</v>
      </c>
      <c r="E59">
        <v>0</v>
      </c>
    </row>
    <row r="60" spans="1:5" x14ac:dyDescent="0.25">
      <c r="A60" t="s">
        <v>14</v>
      </c>
      <c r="B60" t="s">
        <v>26</v>
      </c>
      <c r="C60">
        <v>100</v>
      </c>
      <c r="D60">
        <v>40</v>
      </c>
      <c r="E60">
        <v>60</v>
      </c>
    </row>
    <row r="61" spans="1:5" x14ac:dyDescent="0.25">
      <c r="A61" t="s">
        <v>14</v>
      </c>
      <c r="B61" t="s">
        <v>26</v>
      </c>
      <c r="C61">
        <v>120</v>
      </c>
      <c r="D61">
        <v>95</v>
      </c>
      <c r="E61">
        <v>5</v>
      </c>
    </row>
    <row r="62" spans="1:5" x14ac:dyDescent="0.25">
      <c r="A62" t="s">
        <v>14</v>
      </c>
      <c r="B62" t="s">
        <v>26</v>
      </c>
      <c r="C62">
        <v>140</v>
      </c>
      <c r="D62">
        <v>90</v>
      </c>
      <c r="E62">
        <v>10</v>
      </c>
    </row>
    <row r="63" spans="1:5" x14ac:dyDescent="0.25">
      <c r="A63" t="s">
        <v>14</v>
      </c>
      <c r="B63" t="s">
        <v>26</v>
      </c>
      <c r="C63">
        <v>160</v>
      </c>
      <c r="D63">
        <v>80</v>
      </c>
      <c r="E63">
        <v>20</v>
      </c>
    </row>
    <row r="64" spans="1:5" x14ac:dyDescent="0.25">
      <c r="A64" t="s">
        <v>14</v>
      </c>
      <c r="B64" t="s">
        <v>26</v>
      </c>
      <c r="C64">
        <v>180</v>
      </c>
      <c r="D64">
        <v>30</v>
      </c>
      <c r="E64">
        <v>70</v>
      </c>
    </row>
    <row r="65" spans="1:9" x14ac:dyDescent="0.25">
      <c r="A65" t="s">
        <v>14</v>
      </c>
      <c r="B65" t="s">
        <v>20</v>
      </c>
      <c r="C65">
        <v>20</v>
      </c>
      <c r="D65">
        <v>100</v>
      </c>
      <c r="E65">
        <v>0</v>
      </c>
    </row>
    <row r="66" spans="1:9" x14ac:dyDescent="0.25">
      <c r="A66" t="s">
        <v>14</v>
      </c>
      <c r="B66" t="s">
        <v>20</v>
      </c>
      <c r="C66">
        <v>40</v>
      </c>
      <c r="D66">
        <v>100</v>
      </c>
      <c r="E66">
        <v>0</v>
      </c>
    </row>
    <row r="67" spans="1:9" x14ac:dyDescent="0.25">
      <c r="A67" t="s">
        <v>14</v>
      </c>
      <c r="B67" t="s">
        <v>20</v>
      </c>
      <c r="C67">
        <v>60</v>
      </c>
      <c r="D67">
        <v>100</v>
      </c>
      <c r="E67">
        <v>0</v>
      </c>
    </row>
    <row r="68" spans="1:9" x14ac:dyDescent="0.25">
      <c r="A68" t="s">
        <v>14</v>
      </c>
      <c r="B68" t="s">
        <v>20</v>
      </c>
      <c r="C68">
        <v>80</v>
      </c>
      <c r="D68">
        <v>95</v>
      </c>
      <c r="E68">
        <v>5</v>
      </c>
    </row>
    <row r="69" spans="1:9" x14ac:dyDescent="0.25">
      <c r="A69" t="s">
        <v>14</v>
      </c>
      <c r="B69" t="s">
        <v>20</v>
      </c>
      <c r="C69">
        <v>100</v>
      </c>
      <c r="D69">
        <v>90</v>
      </c>
      <c r="E69">
        <v>10</v>
      </c>
    </row>
    <row r="70" spans="1:9" x14ac:dyDescent="0.25">
      <c r="A70" t="s">
        <v>14</v>
      </c>
      <c r="B70" t="s">
        <v>20</v>
      </c>
      <c r="C70">
        <v>120</v>
      </c>
      <c r="D70">
        <v>30</v>
      </c>
      <c r="E70">
        <v>70</v>
      </c>
    </row>
    <row r="71" spans="1:9" x14ac:dyDescent="0.25">
      <c r="A71" t="s">
        <v>14</v>
      </c>
      <c r="B71" t="s">
        <v>20</v>
      </c>
      <c r="C71">
        <v>140</v>
      </c>
      <c r="D71">
        <v>30</v>
      </c>
      <c r="E71">
        <v>70</v>
      </c>
    </row>
    <row r="72" spans="1:9" x14ac:dyDescent="0.25">
      <c r="A72" t="s">
        <v>14</v>
      </c>
      <c r="B72" t="s">
        <v>20</v>
      </c>
      <c r="C72">
        <v>160</v>
      </c>
      <c r="D72">
        <v>25</v>
      </c>
      <c r="E72">
        <v>75</v>
      </c>
    </row>
    <row r="73" spans="1:9" x14ac:dyDescent="0.25">
      <c r="A73" t="s">
        <v>14</v>
      </c>
      <c r="B73" t="s">
        <v>20</v>
      </c>
      <c r="C73">
        <v>180</v>
      </c>
      <c r="D73">
        <v>30</v>
      </c>
      <c r="E73">
        <v>70</v>
      </c>
      <c r="F73" t="s">
        <v>46</v>
      </c>
      <c r="G73" t="s">
        <v>100</v>
      </c>
      <c r="H73">
        <v>30</v>
      </c>
      <c r="I73">
        <v>70</v>
      </c>
    </row>
    <row r="74" spans="1:9" x14ac:dyDescent="0.25">
      <c r="A74" t="s">
        <v>46</v>
      </c>
      <c r="B74" t="s">
        <v>100</v>
      </c>
      <c r="C74">
        <v>20</v>
      </c>
      <c r="D74">
        <v>30</v>
      </c>
      <c r="E74">
        <v>70</v>
      </c>
      <c r="F74" t="s">
        <v>46</v>
      </c>
      <c r="G74" t="s">
        <v>92</v>
      </c>
      <c r="H74">
        <v>60</v>
      </c>
      <c r="I74">
        <v>40</v>
      </c>
    </row>
    <row r="75" spans="1:9" x14ac:dyDescent="0.25">
      <c r="A75" t="s">
        <v>46</v>
      </c>
      <c r="B75" t="s">
        <v>92</v>
      </c>
      <c r="C75">
        <v>20</v>
      </c>
      <c r="D75">
        <v>60</v>
      </c>
      <c r="E75">
        <v>40</v>
      </c>
      <c r="F75" t="s">
        <v>46</v>
      </c>
      <c r="G75" t="s">
        <v>98</v>
      </c>
      <c r="H75">
        <v>20</v>
      </c>
      <c r="I75">
        <v>80</v>
      </c>
    </row>
    <row r="76" spans="1:9" x14ac:dyDescent="0.25">
      <c r="A76" t="s">
        <v>46</v>
      </c>
      <c r="B76" t="s">
        <v>98</v>
      </c>
      <c r="C76">
        <v>20</v>
      </c>
      <c r="D76">
        <v>20</v>
      </c>
      <c r="E76">
        <v>80</v>
      </c>
      <c r="F76" t="s">
        <v>46</v>
      </c>
      <c r="G76" t="s">
        <v>95</v>
      </c>
      <c r="H76">
        <v>60</v>
      </c>
      <c r="I76">
        <v>40</v>
      </c>
    </row>
    <row r="77" spans="1:9" x14ac:dyDescent="0.25">
      <c r="A77" t="s">
        <v>46</v>
      </c>
      <c r="B77" t="s">
        <v>95</v>
      </c>
      <c r="C77">
        <v>20</v>
      </c>
      <c r="D77">
        <v>60</v>
      </c>
      <c r="E77">
        <v>40</v>
      </c>
      <c r="F77" t="s">
        <v>46</v>
      </c>
      <c r="G77" t="s">
        <v>131</v>
      </c>
      <c r="H77">
        <v>50</v>
      </c>
      <c r="I77">
        <v>50</v>
      </c>
    </row>
    <row r="78" spans="1:9" x14ac:dyDescent="0.25">
      <c r="A78" t="s">
        <v>46</v>
      </c>
      <c r="B78" t="s">
        <v>131</v>
      </c>
      <c r="C78">
        <v>20</v>
      </c>
      <c r="D78">
        <v>50</v>
      </c>
      <c r="E78">
        <v>50</v>
      </c>
      <c r="F78" t="s">
        <v>46</v>
      </c>
      <c r="G78" t="s">
        <v>132</v>
      </c>
      <c r="H78">
        <v>20</v>
      </c>
      <c r="I78">
        <v>80</v>
      </c>
    </row>
    <row r="79" spans="1:9" x14ac:dyDescent="0.25">
      <c r="A79" t="s">
        <v>46</v>
      </c>
      <c r="B79" t="s">
        <v>132</v>
      </c>
      <c r="C79">
        <v>20</v>
      </c>
      <c r="D79">
        <v>20</v>
      </c>
      <c r="E79">
        <v>80</v>
      </c>
      <c r="F79" t="s">
        <v>46</v>
      </c>
      <c r="G79" t="s">
        <v>133</v>
      </c>
      <c r="H79">
        <v>20</v>
      </c>
      <c r="I79">
        <v>80</v>
      </c>
    </row>
    <row r="80" spans="1:9" x14ac:dyDescent="0.25">
      <c r="A80" t="s">
        <v>46</v>
      </c>
      <c r="B80" t="s">
        <v>133</v>
      </c>
      <c r="C80">
        <v>20</v>
      </c>
      <c r="D80">
        <v>20</v>
      </c>
      <c r="E80">
        <v>80</v>
      </c>
      <c r="F80" t="s">
        <v>46</v>
      </c>
      <c r="G80" t="s">
        <v>134</v>
      </c>
      <c r="H80">
        <v>15</v>
      </c>
      <c r="I80">
        <v>85</v>
      </c>
    </row>
    <row r="81" spans="1:9" x14ac:dyDescent="0.25">
      <c r="A81" t="s">
        <v>46</v>
      </c>
      <c r="B81" t="s">
        <v>134</v>
      </c>
      <c r="C81">
        <v>20</v>
      </c>
      <c r="D81">
        <v>15</v>
      </c>
      <c r="E81">
        <v>85</v>
      </c>
      <c r="F81" t="s">
        <v>46</v>
      </c>
      <c r="G81" t="s">
        <v>135</v>
      </c>
      <c r="H81">
        <v>40</v>
      </c>
      <c r="I81">
        <v>60</v>
      </c>
    </row>
    <row r="82" spans="1:9" x14ac:dyDescent="0.25">
      <c r="A82" t="s">
        <v>46</v>
      </c>
      <c r="B82" t="s">
        <v>135</v>
      </c>
      <c r="C82">
        <v>20</v>
      </c>
      <c r="D82">
        <v>40</v>
      </c>
      <c r="E82">
        <v>60</v>
      </c>
      <c r="F82" s="30" t="s">
        <v>138</v>
      </c>
      <c r="G82" s="30"/>
      <c r="H82" s="30">
        <f>AVERAGE(H73:H81)</f>
        <v>35</v>
      </c>
      <c r="I82" s="30">
        <f>AVERAGE(I73:I81)</f>
        <v>65</v>
      </c>
    </row>
  </sheetData>
  <mergeCells count="1">
    <mergeCell ref="F18:F26"/>
  </mergeCell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G23" sqref="G23"/>
    </sheetView>
  </sheetViews>
  <sheetFormatPr baseColWidth="10" defaultRowHeight="15" x14ac:dyDescent="0.25"/>
  <cols>
    <col min="6" max="6" width="7" customWidth="1"/>
    <col min="7" max="7" width="16.28515625" customWidth="1"/>
    <col min="8" max="8" width="9.5703125" customWidth="1"/>
    <col min="9" max="9" width="5" customWidth="1"/>
    <col min="10" max="10" width="7" customWidth="1"/>
    <col min="11" max="11" width="6" customWidth="1"/>
    <col min="12" max="12" width="4" customWidth="1"/>
    <col min="13" max="15" width="6" customWidth="1"/>
    <col min="16" max="16" width="5" customWidth="1"/>
    <col min="17" max="17" width="12.5703125" bestFit="1" customWidth="1"/>
  </cols>
  <sheetData>
    <row r="1" spans="1:17" ht="30" x14ac:dyDescent="0.25">
      <c r="A1" s="7" t="s">
        <v>5</v>
      </c>
      <c r="B1" s="1" t="s">
        <v>72</v>
      </c>
      <c r="C1" s="8" t="s">
        <v>1</v>
      </c>
      <c r="D1" s="8" t="s">
        <v>65</v>
      </c>
      <c r="E1" s="8" t="s">
        <v>2</v>
      </c>
      <c r="F1" s="8"/>
    </row>
    <row r="2" spans="1:17" x14ac:dyDescent="0.25">
      <c r="A2" t="s">
        <v>14</v>
      </c>
      <c r="B2" t="s">
        <v>55</v>
      </c>
      <c r="C2">
        <v>20</v>
      </c>
      <c r="D2">
        <v>30</v>
      </c>
      <c r="E2">
        <v>100</v>
      </c>
      <c r="G2" s="18" t="s">
        <v>76</v>
      </c>
      <c r="H2" s="18" t="s">
        <v>75</v>
      </c>
    </row>
    <row r="3" spans="1:17" x14ac:dyDescent="0.25">
      <c r="A3" t="s">
        <v>14</v>
      </c>
      <c r="B3" t="s">
        <v>55</v>
      </c>
      <c r="C3">
        <v>40</v>
      </c>
      <c r="D3">
        <v>20</v>
      </c>
      <c r="E3">
        <v>95</v>
      </c>
      <c r="G3" s="18" t="s">
        <v>73</v>
      </c>
      <c r="H3">
        <v>20</v>
      </c>
      <c r="I3">
        <v>40</v>
      </c>
      <c r="J3">
        <v>60</v>
      </c>
      <c r="K3">
        <v>80</v>
      </c>
      <c r="L3">
        <v>100</v>
      </c>
      <c r="M3">
        <v>120</v>
      </c>
      <c r="N3">
        <v>140</v>
      </c>
      <c r="O3">
        <v>160</v>
      </c>
      <c r="P3">
        <v>180</v>
      </c>
      <c r="Q3" t="s">
        <v>74</v>
      </c>
    </row>
    <row r="4" spans="1:17" x14ac:dyDescent="0.25">
      <c r="A4" t="s">
        <v>14</v>
      </c>
      <c r="B4" t="s">
        <v>55</v>
      </c>
      <c r="C4">
        <v>60</v>
      </c>
      <c r="D4">
        <v>10</v>
      </c>
      <c r="E4">
        <v>95</v>
      </c>
      <c r="G4" s="19" t="s">
        <v>55</v>
      </c>
      <c r="H4" s="20">
        <v>30</v>
      </c>
      <c r="I4" s="20">
        <v>20</v>
      </c>
      <c r="J4" s="20">
        <v>10</v>
      </c>
      <c r="K4" s="20">
        <v>10</v>
      </c>
      <c r="L4" s="20">
        <v>5</v>
      </c>
      <c r="M4" s="20">
        <v>5</v>
      </c>
      <c r="N4" s="20">
        <v>3</v>
      </c>
      <c r="O4" s="20">
        <v>2</v>
      </c>
      <c r="P4" s="20">
        <v>2</v>
      </c>
      <c r="Q4" s="20">
        <v>9.6666666666666661</v>
      </c>
    </row>
    <row r="5" spans="1:17" x14ac:dyDescent="0.25">
      <c r="A5" t="s">
        <v>14</v>
      </c>
      <c r="B5" t="s">
        <v>55</v>
      </c>
      <c r="C5">
        <v>80</v>
      </c>
      <c r="D5">
        <v>10</v>
      </c>
      <c r="E5">
        <v>97</v>
      </c>
      <c r="G5" s="19" t="s">
        <v>59</v>
      </c>
      <c r="H5" s="20">
        <v>30</v>
      </c>
      <c r="I5" s="20">
        <v>30</v>
      </c>
      <c r="J5" s="20">
        <v>20</v>
      </c>
      <c r="K5" s="20">
        <v>20</v>
      </c>
      <c r="L5" s="20">
        <v>20</v>
      </c>
      <c r="M5" s="20">
        <v>20</v>
      </c>
      <c r="N5" s="20">
        <v>20</v>
      </c>
      <c r="O5" s="20">
        <v>20</v>
      </c>
      <c r="P5" s="20">
        <v>20</v>
      </c>
      <c r="Q5" s="20">
        <v>22.222222222222221</v>
      </c>
    </row>
    <row r="6" spans="1:17" x14ac:dyDescent="0.25">
      <c r="A6" t="s">
        <v>14</v>
      </c>
      <c r="B6" t="s">
        <v>55</v>
      </c>
      <c r="C6">
        <v>100</v>
      </c>
      <c r="D6">
        <v>5</v>
      </c>
      <c r="E6">
        <v>95</v>
      </c>
      <c r="G6" s="19" t="s">
        <v>60</v>
      </c>
      <c r="H6" s="20">
        <v>40</v>
      </c>
      <c r="I6" s="20">
        <v>40</v>
      </c>
      <c r="J6" s="20">
        <v>30</v>
      </c>
      <c r="K6" s="20">
        <v>20</v>
      </c>
      <c r="L6" s="20">
        <v>20</v>
      </c>
      <c r="M6" s="20">
        <v>20</v>
      </c>
      <c r="N6" s="20">
        <v>15</v>
      </c>
      <c r="O6" s="20">
        <v>10</v>
      </c>
      <c r="P6" s="20">
        <v>5</v>
      </c>
      <c r="Q6" s="20">
        <v>22.222222222222221</v>
      </c>
    </row>
    <row r="7" spans="1:17" x14ac:dyDescent="0.25">
      <c r="A7" t="s">
        <v>14</v>
      </c>
      <c r="B7" t="s">
        <v>55</v>
      </c>
      <c r="C7">
        <v>120</v>
      </c>
      <c r="D7">
        <v>5</v>
      </c>
      <c r="E7">
        <v>92</v>
      </c>
      <c r="G7" s="19" t="s">
        <v>29</v>
      </c>
      <c r="H7" s="20">
        <v>40</v>
      </c>
      <c r="I7" s="20">
        <v>60</v>
      </c>
      <c r="J7" s="20">
        <v>40</v>
      </c>
      <c r="K7" s="20">
        <v>40</v>
      </c>
      <c r="L7" s="20">
        <v>30</v>
      </c>
      <c r="M7" s="20">
        <v>30</v>
      </c>
      <c r="N7" s="20">
        <v>30</v>
      </c>
      <c r="O7" s="20">
        <v>15</v>
      </c>
      <c r="P7" s="20">
        <v>10</v>
      </c>
      <c r="Q7" s="20">
        <v>32.777777777777779</v>
      </c>
    </row>
    <row r="8" spans="1:17" x14ac:dyDescent="0.25">
      <c r="A8" t="s">
        <v>14</v>
      </c>
      <c r="B8" t="s">
        <v>55</v>
      </c>
      <c r="C8">
        <v>140</v>
      </c>
      <c r="D8">
        <v>3</v>
      </c>
      <c r="E8">
        <v>10</v>
      </c>
      <c r="G8" s="19" t="s">
        <v>27</v>
      </c>
      <c r="H8" s="20">
        <v>60</v>
      </c>
      <c r="I8" s="20">
        <v>60</v>
      </c>
      <c r="J8" s="20">
        <v>60</v>
      </c>
      <c r="K8" s="20">
        <v>40</v>
      </c>
      <c r="L8" s="20">
        <v>30</v>
      </c>
      <c r="M8" s="20">
        <v>20</v>
      </c>
      <c r="N8" s="20">
        <v>20</v>
      </c>
      <c r="O8" s="20">
        <v>15</v>
      </c>
      <c r="P8" s="20">
        <v>10</v>
      </c>
      <c r="Q8" s="20">
        <v>35</v>
      </c>
    </row>
    <row r="9" spans="1:17" x14ac:dyDescent="0.25">
      <c r="A9" t="s">
        <v>14</v>
      </c>
      <c r="B9" t="s">
        <v>55</v>
      </c>
      <c r="C9">
        <v>160</v>
      </c>
      <c r="D9">
        <v>2</v>
      </c>
      <c r="E9">
        <v>5</v>
      </c>
      <c r="G9" s="19" t="s">
        <v>31</v>
      </c>
      <c r="H9" s="20">
        <v>40</v>
      </c>
      <c r="I9" s="20">
        <v>40</v>
      </c>
      <c r="J9" s="20">
        <v>25</v>
      </c>
      <c r="K9" s="20">
        <v>30</v>
      </c>
      <c r="L9" s="20">
        <v>35</v>
      </c>
      <c r="M9" s="20">
        <v>30</v>
      </c>
      <c r="N9" s="20">
        <v>10</v>
      </c>
      <c r="O9" s="20">
        <v>5</v>
      </c>
      <c r="P9" s="20">
        <v>10</v>
      </c>
      <c r="Q9" s="20">
        <v>25</v>
      </c>
    </row>
    <row r="10" spans="1:17" x14ac:dyDescent="0.25">
      <c r="A10" t="s">
        <v>14</v>
      </c>
      <c r="B10" t="s">
        <v>55</v>
      </c>
      <c r="C10">
        <v>180</v>
      </c>
      <c r="D10">
        <v>2</v>
      </c>
      <c r="E10">
        <v>5</v>
      </c>
      <c r="G10" s="19" t="s">
        <v>26</v>
      </c>
      <c r="H10" s="20">
        <v>60</v>
      </c>
      <c r="I10" s="20">
        <v>60</v>
      </c>
      <c r="J10" s="20">
        <v>60</v>
      </c>
      <c r="K10" s="20">
        <v>60</v>
      </c>
      <c r="L10" s="20">
        <v>10</v>
      </c>
      <c r="M10" s="20">
        <v>35</v>
      </c>
      <c r="N10" s="20">
        <v>10</v>
      </c>
      <c r="O10" s="20">
        <v>5</v>
      </c>
      <c r="P10" s="20">
        <v>0</v>
      </c>
      <c r="Q10" s="20">
        <v>33.333333333333336</v>
      </c>
    </row>
    <row r="11" spans="1:17" x14ac:dyDescent="0.25">
      <c r="A11" t="s">
        <v>14</v>
      </c>
      <c r="B11" t="s">
        <v>59</v>
      </c>
      <c r="C11">
        <v>20</v>
      </c>
      <c r="D11">
        <v>30</v>
      </c>
      <c r="E11">
        <v>100</v>
      </c>
      <c r="G11" s="19" t="s">
        <v>20</v>
      </c>
      <c r="H11" s="20">
        <v>60</v>
      </c>
      <c r="I11" s="20">
        <v>30</v>
      </c>
      <c r="J11" s="20">
        <v>30</v>
      </c>
      <c r="K11" s="20">
        <v>10</v>
      </c>
      <c r="L11" s="20">
        <v>10</v>
      </c>
      <c r="M11" s="20">
        <v>10</v>
      </c>
      <c r="N11" s="20">
        <v>10</v>
      </c>
      <c r="O11" s="20">
        <v>5</v>
      </c>
      <c r="P11" s="20">
        <v>5</v>
      </c>
      <c r="Q11" s="20">
        <v>18.888888888888889</v>
      </c>
    </row>
    <row r="12" spans="1:17" x14ac:dyDescent="0.25">
      <c r="A12" t="s">
        <v>14</v>
      </c>
      <c r="B12" t="s">
        <v>59</v>
      </c>
      <c r="C12">
        <v>40</v>
      </c>
      <c r="D12">
        <v>30</v>
      </c>
      <c r="E12">
        <v>100</v>
      </c>
      <c r="G12" s="19" t="s">
        <v>74</v>
      </c>
      <c r="H12" s="20">
        <v>45</v>
      </c>
      <c r="I12" s="20">
        <v>42.5</v>
      </c>
      <c r="J12" s="20">
        <v>34.375</v>
      </c>
      <c r="K12" s="20">
        <v>28.75</v>
      </c>
      <c r="L12" s="20">
        <v>20</v>
      </c>
      <c r="M12" s="20">
        <v>21.25</v>
      </c>
      <c r="N12" s="20">
        <v>14.75</v>
      </c>
      <c r="O12" s="20">
        <v>9.625</v>
      </c>
      <c r="P12" s="20">
        <v>7.75</v>
      </c>
      <c r="Q12" s="20">
        <v>24.888888888888889</v>
      </c>
    </row>
    <row r="13" spans="1:17" x14ac:dyDescent="0.25">
      <c r="A13" t="s">
        <v>14</v>
      </c>
      <c r="B13" t="s">
        <v>59</v>
      </c>
      <c r="C13">
        <v>60</v>
      </c>
      <c r="D13">
        <v>20</v>
      </c>
      <c r="E13">
        <v>100</v>
      </c>
    </row>
    <row r="14" spans="1:17" x14ac:dyDescent="0.25">
      <c r="A14" t="s">
        <v>14</v>
      </c>
      <c r="B14" t="s">
        <v>59</v>
      </c>
      <c r="C14">
        <v>80</v>
      </c>
      <c r="D14">
        <v>20</v>
      </c>
      <c r="E14">
        <v>100</v>
      </c>
    </row>
    <row r="15" spans="1:17" x14ac:dyDescent="0.25">
      <c r="A15" t="s">
        <v>14</v>
      </c>
      <c r="B15" t="s">
        <v>59</v>
      </c>
      <c r="C15">
        <v>100</v>
      </c>
      <c r="D15">
        <v>20</v>
      </c>
      <c r="E15">
        <v>70</v>
      </c>
    </row>
    <row r="16" spans="1:17" x14ac:dyDescent="0.25">
      <c r="A16" t="s">
        <v>14</v>
      </c>
      <c r="B16" t="s">
        <v>59</v>
      </c>
      <c r="C16">
        <v>120</v>
      </c>
      <c r="D16">
        <v>20</v>
      </c>
      <c r="E16">
        <v>60</v>
      </c>
    </row>
    <row r="17" spans="1:5" x14ac:dyDescent="0.25">
      <c r="A17" t="s">
        <v>14</v>
      </c>
      <c r="B17" t="s">
        <v>59</v>
      </c>
      <c r="C17">
        <v>140</v>
      </c>
      <c r="D17">
        <v>20</v>
      </c>
      <c r="E17">
        <v>60</v>
      </c>
    </row>
    <row r="18" spans="1:5" x14ac:dyDescent="0.25">
      <c r="A18" t="s">
        <v>14</v>
      </c>
      <c r="B18" t="s">
        <v>59</v>
      </c>
      <c r="C18">
        <v>160</v>
      </c>
      <c r="D18">
        <v>20</v>
      </c>
      <c r="E18">
        <v>50</v>
      </c>
    </row>
    <row r="19" spans="1:5" x14ac:dyDescent="0.25">
      <c r="A19" t="s">
        <v>14</v>
      </c>
      <c r="B19" t="s">
        <v>59</v>
      </c>
      <c r="C19">
        <v>180</v>
      </c>
      <c r="D19">
        <v>20</v>
      </c>
      <c r="E19">
        <v>50</v>
      </c>
    </row>
    <row r="20" spans="1:5" x14ac:dyDescent="0.25">
      <c r="A20" t="s">
        <v>14</v>
      </c>
      <c r="B20" t="s">
        <v>60</v>
      </c>
      <c r="C20">
        <v>20</v>
      </c>
      <c r="D20">
        <v>40</v>
      </c>
      <c r="E20">
        <v>90</v>
      </c>
    </row>
    <row r="21" spans="1:5" x14ac:dyDescent="0.25">
      <c r="A21" t="s">
        <v>14</v>
      </c>
      <c r="B21" t="s">
        <v>60</v>
      </c>
      <c r="C21">
        <v>40</v>
      </c>
      <c r="D21">
        <v>40</v>
      </c>
      <c r="E21">
        <v>80</v>
      </c>
    </row>
    <row r="22" spans="1:5" x14ac:dyDescent="0.25">
      <c r="A22" t="s">
        <v>14</v>
      </c>
      <c r="B22" t="s">
        <v>60</v>
      </c>
      <c r="C22">
        <v>60</v>
      </c>
      <c r="D22">
        <v>30</v>
      </c>
      <c r="E22">
        <v>80</v>
      </c>
    </row>
    <row r="23" spans="1:5" x14ac:dyDescent="0.25">
      <c r="A23" t="s">
        <v>14</v>
      </c>
      <c r="B23" t="s">
        <v>60</v>
      </c>
      <c r="C23">
        <v>80</v>
      </c>
      <c r="D23">
        <v>20</v>
      </c>
      <c r="E23">
        <v>80</v>
      </c>
    </row>
    <row r="24" spans="1:5" x14ac:dyDescent="0.25">
      <c r="A24" t="s">
        <v>14</v>
      </c>
      <c r="B24" t="s">
        <v>60</v>
      </c>
      <c r="C24">
        <v>100</v>
      </c>
      <c r="D24">
        <v>20</v>
      </c>
      <c r="E24">
        <v>70</v>
      </c>
    </row>
    <row r="25" spans="1:5" x14ac:dyDescent="0.25">
      <c r="A25" t="s">
        <v>14</v>
      </c>
      <c r="B25" t="s">
        <v>60</v>
      </c>
      <c r="C25">
        <v>120</v>
      </c>
      <c r="D25">
        <v>20</v>
      </c>
      <c r="E25">
        <v>70</v>
      </c>
    </row>
    <row r="26" spans="1:5" x14ac:dyDescent="0.25">
      <c r="A26" t="s">
        <v>14</v>
      </c>
      <c r="B26" t="s">
        <v>60</v>
      </c>
      <c r="C26">
        <v>140</v>
      </c>
      <c r="D26">
        <v>15</v>
      </c>
      <c r="E26">
        <v>70</v>
      </c>
    </row>
    <row r="27" spans="1:5" x14ac:dyDescent="0.25">
      <c r="A27" t="s">
        <v>14</v>
      </c>
      <c r="B27" t="s">
        <v>60</v>
      </c>
      <c r="C27">
        <v>160</v>
      </c>
      <c r="D27">
        <v>10</v>
      </c>
      <c r="E27">
        <v>65</v>
      </c>
    </row>
    <row r="28" spans="1:5" x14ac:dyDescent="0.25">
      <c r="A28" t="s">
        <v>14</v>
      </c>
      <c r="B28" t="s">
        <v>60</v>
      </c>
      <c r="C28">
        <v>180</v>
      </c>
      <c r="D28">
        <v>5</v>
      </c>
      <c r="E28">
        <v>65</v>
      </c>
    </row>
    <row r="29" spans="1:5" x14ac:dyDescent="0.25">
      <c r="A29" t="s">
        <v>14</v>
      </c>
      <c r="B29" t="s">
        <v>29</v>
      </c>
      <c r="C29">
        <v>20</v>
      </c>
      <c r="D29">
        <v>40</v>
      </c>
      <c r="E29">
        <v>100</v>
      </c>
    </row>
    <row r="30" spans="1:5" x14ac:dyDescent="0.25">
      <c r="A30" t="s">
        <v>14</v>
      </c>
      <c r="B30" t="s">
        <v>29</v>
      </c>
      <c r="C30">
        <v>40</v>
      </c>
      <c r="D30">
        <v>60</v>
      </c>
      <c r="E30">
        <v>100</v>
      </c>
    </row>
    <row r="31" spans="1:5" x14ac:dyDescent="0.25">
      <c r="A31" t="s">
        <v>14</v>
      </c>
      <c r="B31" t="s">
        <v>29</v>
      </c>
      <c r="C31">
        <v>60</v>
      </c>
      <c r="D31">
        <v>40</v>
      </c>
      <c r="E31">
        <v>100</v>
      </c>
    </row>
    <row r="32" spans="1:5" x14ac:dyDescent="0.25">
      <c r="A32" t="s">
        <v>14</v>
      </c>
      <c r="B32" t="s">
        <v>29</v>
      </c>
      <c r="C32">
        <v>80</v>
      </c>
      <c r="D32">
        <v>40</v>
      </c>
      <c r="E32">
        <v>100</v>
      </c>
    </row>
    <row r="33" spans="1:5" x14ac:dyDescent="0.25">
      <c r="A33" t="s">
        <v>14</v>
      </c>
      <c r="B33" t="s">
        <v>29</v>
      </c>
      <c r="C33">
        <v>100</v>
      </c>
      <c r="D33">
        <v>30</v>
      </c>
      <c r="E33">
        <v>100</v>
      </c>
    </row>
    <row r="34" spans="1:5" x14ac:dyDescent="0.25">
      <c r="A34" t="s">
        <v>14</v>
      </c>
      <c r="B34" t="s">
        <v>29</v>
      </c>
      <c r="C34">
        <v>120</v>
      </c>
      <c r="D34">
        <v>30</v>
      </c>
      <c r="E34">
        <v>100</v>
      </c>
    </row>
    <row r="35" spans="1:5" x14ac:dyDescent="0.25">
      <c r="A35" t="s">
        <v>14</v>
      </c>
      <c r="B35" t="s">
        <v>29</v>
      </c>
      <c r="C35">
        <v>140</v>
      </c>
      <c r="D35">
        <v>30</v>
      </c>
      <c r="E35">
        <v>100</v>
      </c>
    </row>
    <row r="36" spans="1:5" x14ac:dyDescent="0.25">
      <c r="A36" t="s">
        <v>14</v>
      </c>
      <c r="B36" t="s">
        <v>29</v>
      </c>
      <c r="C36">
        <v>160</v>
      </c>
      <c r="D36">
        <v>15</v>
      </c>
      <c r="E36">
        <v>100</v>
      </c>
    </row>
    <row r="37" spans="1:5" x14ac:dyDescent="0.25">
      <c r="A37" t="s">
        <v>14</v>
      </c>
      <c r="B37" t="s">
        <v>29</v>
      </c>
      <c r="C37">
        <v>180</v>
      </c>
      <c r="D37">
        <v>10</v>
      </c>
      <c r="E37">
        <v>95</v>
      </c>
    </row>
    <row r="38" spans="1:5" x14ac:dyDescent="0.25">
      <c r="A38" t="s">
        <v>14</v>
      </c>
      <c r="B38" t="s">
        <v>27</v>
      </c>
      <c r="C38">
        <v>20</v>
      </c>
      <c r="D38">
        <v>60</v>
      </c>
      <c r="E38">
        <v>100</v>
      </c>
    </row>
    <row r="39" spans="1:5" x14ac:dyDescent="0.25">
      <c r="A39" t="s">
        <v>14</v>
      </c>
      <c r="B39" t="s">
        <v>27</v>
      </c>
      <c r="C39">
        <v>40</v>
      </c>
      <c r="D39">
        <v>60</v>
      </c>
      <c r="E39">
        <v>100</v>
      </c>
    </row>
    <row r="40" spans="1:5" x14ac:dyDescent="0.25">
      <c r="A40" t="s">
        <v>14</v>
      </c>
      <c r="B40" t="s">
        <v>27</v>
      </c>
      <c r="C40">
        <v>60</v>
      </c>
      <c r="D40">
        <v>60</v>
      </c>
      <c r="E40">
        <v>100</v>
      </c>
    </row>
    <row r="41" spans="1:5" x14ac:dyDescent="0.25">
      <c r="A41" t="s">
        <v>14</v>
      </c>
      <c r="B41" t="s">
        <v>27</v>
      </c>
      <c r="C41">
        <v>80</v>
      </c>
      <c r="D41">
        <v>40</v>
      </c>
      <c r="E41">
        <v>100</v>
      </c>
    </row>
    <row r="42" spans="1:5" x14ac:dyDescent="0.25">
      <c r="A42" t="s">
        <v>14</v>
      </c>
      <c r="B42" t="s">
        <v>27</v>
      </c>
      <c r="C42">
        <v>100</v>
      </c>
      <c r="D42">
        <v>30</v>
      </c>
      <c r="E42">
        <v>90</v>
      </c>
    </row>
    <row r="43" spans="1:5" x14ac:dyDescent="0.25">
      <c r="A43" t="s">
        <v>14</v>
      </c>
      <c r="B43" t="s">
        <v>27</v>
      </c>
      <c r="C43">
        <v>120</v>
      </c>
      <c r="D43">
        <v>20</v>
      </c>
      <c r="E43">
        <v>80</v>
      </c>
    </row>
    <row r="44" spans="1:5" x14ac:dyDescent="0.25">
      <c r="A44" t="s">
        <v>14</v>
      </c>
      <c r="B44" t="s">
        <v>27</v>
      </c>
      <c r="C44">
        <v>140</v>
      </c>
      <c r="D44">
        <v>20</v>
      </c>
      <c r="E44">
        <v>80</v>
      </c>
    </row>
    <row r="45" spans="1:5" x14ac:dyDescent="0.25">
      <c r="A45" t="s">
        <v>14</v>
      </c>
      <c r="B45" t="s">
        <v>27</v>
      </c>
      <c r="C45">
        <v>160</v>
      </c>
      <c r="D45">
        <v>15</v>
      </c>
      <c r="E45">
        <v>75</v>
      </c>
    </row>
    <row r="46" spans="1:5" x14ac:dyDescent="0.25">
      <c r="A46" t="s">
        <v>14</v>
      </c>
      <c r="B46" t="s">
        <v>27</v>
      </c>
      <c r="C46">
        <v>180</v>
      </c>
      <c r="D46">
        <v>10</v>
      </c>
      <c r="E46">
        <v>70</v>
      </c>
    </row>
    <row r="47" spans="1:5" x14ac:dyDescent="0.25">
      <c r="A47" t="s">
        <v>14</v>
      </c>
      <c r="B47" t="s">
        <v>31</v>
      </c>
      <c r="C47">
        <v>20</v>
      </c>
      <c r="D47">
        <v>40</v>
      </c>
      <c r="E47">
        <v>100</v>
      </c>
    </row>
    <row r="48" spans="1:5" x14ac:dyDescent="0.25">
      <c r="A48" t="s">
        <v>14</v>
      </c>
      <c r="B48" t="s">
        <v>31</v>
      </c>
      <c r="C48">
        <v>40</v>
      </c>
      <c r="D48">
        <v>40</v>
      </c>
      <c r="E48">
        <v>95</v>
      </c>
    </row>
    <row r="49" spans="1:5" x14ac:dyDescent="0.25">
      <c r="A49" t="s">
        <v>14</v>
      </c>
      <c r="B49" t="s">
        <v>31</v>
      </c>
      <c r="C49">
        <v>60</v>
      </c>
      <c r="D49">
        <v>25</v>
      </c>
      <c r="E49">
        <v>55</v>
      </c>
    </row>
    <row r="50" spans="1:5" x14ac:dyDescent="0.25">
      <c r="A50" t="s">
        <v>14</v>
      </c>
      <c r="B50" t="s">
        <v>31</v>
      </c>
      <c r="C50">
        <v>80</v>
      </c>
      <c r="D50">
        <v>30</v>
      </c>
      <c r="E50">
        <v>80</v>
      </c>
    </row>
    <row r="51" spans="1:5" x14ac:dyDescent="0.25">
      <c r="A51" t="s">
        <v>14</v>
      </c>
      <c r="B51" t="s">
        <v>31</v>
      </c>
      <c r="C51">
        <v>100</v>
      </c>
      <c r="D51">
        <v>35</v>
      </c>
      <c r="E51">
        <v>95</v>
      </c>
    </row>
    <row r="52" spans="1:5" x14ac:dyDescent="0.25">
      <c r="A52" t="s">
        <v>14</v>
      </c>
      <c r="B52" t="s">
        <v>31</v>
      </c>
      <c r="C52">
        <v>120</v>
      </c>
      <c r="D52">
        <v>30</v>
      </c>
      <c r="E52">
        <v>70</v>
      </c>
    </row>
    <row r="53" spans="1:5" x14ac:dyDescent="0.25">
      <c r="A53" t="s">
        <v>14</v>
      </c>
      <c r="B53" t="s">
        <v>31</v>
      </c>
      <c r="C53">
        <v>140</v>
      </c>
      <c r="D53">
        <v>10</v>
      </c>
      <c r="E53">
        <v>90</v>
      </c>
    </row>
    <row r="54" spans="1:5" x14ac:dyDescent="0.25">
      <c r="A54" t="s">
        <v>14</v>
      </c>
      <c r="B54" t="s">
        <v>31</v>
      </c>
      <c r="C54">
        <v>160</v>
      </c>
      <c r="D54">
        <v>5</v>
      </c>
      <c r="E54">
        <v>10</v>
      </c>
    </row>
    <row r="55" spans="1:5" x14ac:dyDescent="0.25">
      <c r="A55" t="s">
        <v>14</v>
      </c>
      <c r="B55" t="s">
        <v>31</v>
      </c>
      <c r="C55">
        <v>180</v>
      </c>
      <c r="D55">
        <v>10</v>
      </c>
      <c r="E55">
        <v>80</v>
      </c>
    </row>
    <row r="56" spans="1:5" x14ac:dyDescent="0.25">
      <c r="A56" t="s">
        <v>14</v>
      </c>
      <c r="B56" t="s">
        <v>26</v>
      </c>
      <c r="C56">
        <v>20</v>
      </c>
      <c r="D56">
        <v>60</v>
      </c>
      <c r="E56">
        <v>100</v>
      </c>
    </row>
    <row r="57" spans="1:5" x14ac:dyDescent="0.25">
      <c r="A57" t="s">
        <v>14</v>
      </c>
      <c r="B57" t="s">
        <v>26</v>
      </c>
      <c r="C57">
        <v>40</v>
      </c>
      <c r="D57">
        <v>60</v>
      </c>
      <c r="E57">
        <v>100</v>
      </c>
    </row>
    <row r="58" spans="1:5" x14ac:dyDescent="0.25">
      <c r="A58" t="s">
        <v>14</v>
      </c>
      <c r="B58" t="s">
        <v>26</v>
      </c>
      <c r="C58">
        <v>60</v>
      </c>
      <c r="D58">
        <v>60</v>
      </c>
      <c r="E58">
        <v>100</v>
      </c>
    </row>
    <row r="59" spans="1:5" x14ac:dyDescent="0.25">
      <c r="A59" t="s">
        <v>14</v>
      </c>
      <c r="B59" t="s">
        <v>26</v>
      </c>
      <c r="C59">
        <v>80</v>
      </c>
      <c r="D59">
        <v>60</v>
      </c>
      <c r="E59">
        <v>100</v>
      </c>
    </row>
    <row r="60" spans="1:5" x14ac:dyDescent="0.25">
      <c r="A60" t="s">
        <v>14</v>
      </c>
      <c r="B60" t="s">
        <v>26</v>
      </c>
      <c r="C60">
        <v>100</v>
      </c>
      <c r="D60">
        <v>10</v>
      </c>
      <c r="E60">
        <v>40</v>
      </c>
    </row>
    <row r="61" spans="1:5" x14ac:dyDescent="0.25">
      <c r="A61" t="s">
        <v>14</v>
      </c>
      <c r="B61" t="s">
        <v>26</v>
      </c>
      <c r="C61">
        <v>120</v>
      </c>
      <c r="D61">
        <v>35</v>
      </c>
      <c r="E61">
        <v>95</v>
      </c>
    </row>
    <row r="62" spans="1:5" x14ac:dyDescent="0.25">
      <c r="A62" t="s">
        <v>14</v>
      </c>
      <c r="B62" t="s">
        <v>26</v>
      </c>
      <c r="C62">
        <v>140</v>
      </c>
      <c r="D62">
        <v>10</v>
      </c>
      <c r="E62">
        <v>90</v>
      </c>
    </row>
    <row r="63" spans="1:5" x14ac:dyDescent="0.25">
      <c r="A63" t="s">
        <v>14</v>
      </c>
      <c r="B63" t="s">
        <v>26</v>
      </c>
      <c r="C63">
        <v>160</v>
      </c>
      <c r="D63">
        <v>5</v>
      </c>
      <c r="E63">
        <v>80</v>
      </c>
    </row>
    <row r="64" spans="1:5" x14ac:dyDescent="0.25">
      <c r="A64" t="s">
        <v>14</v>
      </c>
      <c r="B64" t="s">
        <v>26</v>
      </c>
      <c r="C64">
        <v>180</v>
      </c>
      <c r="D64">
        <v>0</v>
      </c>
      <c r="E64">
        <v>30</v>
      </c>
    </row>
    <row r="65" spans="1:5" x14ac:dyDescent="0.25">
      <c r="A65" t="s">
        <v>14</v>
      </c>
      <c r="B65" t="s">
        <v>20</v>
      </c>
      <c r="C65">
        <v>20</v>
      </c>
      <c r="D65">
        <v>60</v>
      </c>
      <c r="E65">
        <v>100</v>
      </c>
    </row>
    <row r="66" spans="1:5" x14ac:dyDescent="0.25">
      <c r="A66" t="s">
        <v>14</v>
      </c>
      <c r="B66" t="s">
        <v>20</v>
      </c>
      <c r="C66">
        <v>40</v>
      </c>
      <c r="D66">
        <v>30</v>
      </c>
      <c r="E66">
        <v>100</v>
      </c>
    </row>
    <row r="67" spans="1:5" x14ac:dyDescent="0.25">
      <c r="A67" t="s">
        <v>14</v>
      </c>
      <c r="B67" t="s">
        <v>20</v>
      </c>
      <c r="C67">
        <v>60</v>
      </c>
      <c r="D67">
        <v>30</v>
      </c>
      <c r="E67">
        <v>100</v>
      </c>
    </row>
    <row r="68" spans="1:5" x14ac:dyDescent="0.25">
      <c r="A68" t="s">
        <v>14</v>
      </c>
      <c r="B68" t="s">
        <v>20</v>
      </c>
      <c r="C68">
        <v>80</v>
      </c>
      <c r="D68">
        <v>10</v>
      </c>
      <c r="E68">
        <v>95</v>
      </c>
    </row>
    <row r="69" spans="1:5" x14ac:dyDescent="0.25">
      <c r="A69" t="s">
        <v>14</v>
      </c>
      <c r="B69" t="s">
        <v>20</v>
      </c>
      <c r="C69">
        <v>100</v>
      </c>
      <c r="D69">
        <v>10</v>
      </c>
      <c r="E69">
        <v>90</v>
      </c>
    </row>
    <row r="70" spans="1:5" x14ac:dyDescent="0.25">
      <c r="A70" t="s">
        <v>14</v>
      </c>
      <c r="B70" t="s">
        <v>20</v>
      </c>
      <c r="C70">
        <v>120</v>
      </c>
      <c r="D70">
        <v>10</v>
      </c>
      <c r="E70">
        <v>30</v>
      </c>
    </row>
    <row r="71" spans="1:5" x14ac:dyDescent="0.25">
      <c r="A71" t="s">
        <v>14</v>
      </c>
      <c r="B71" t="s">
        <v>20</v>
      </c>
      <c r="C71">
        <v>140</v>
      </c>
      <c r="D71">
        <v>10</v>
      </c>
      <c r="E71">
        <v>30</v>
      </c>
    </row>
    <row r="72" spans="1:5" x14ac:dyDescent="0.25">
      <c r="A72" t="s">
        <v>14</v>
      </c>
      <c r="B72" t="s">
        <v>20</v>
      </c>
      <c r="C72">
        <v>160</v>
      </c>
      <c r="D72">
        <v>5</v>
      </c>
      <c r="E72">
        <v>25</v>
      </c>
    </row>
    <row r="73" spans="1:5" x14ac:dyDescent="0.25">
      <c r="A73" t="s">
        <v>14</v>
      </c>
      <c r="B73" t="s">
        <v>20</v>
      </c>
      <c r="C73">
        <v>180</v>
      </c>
      <c r="D73">
        <v>5</v>
      </c>
      <c r="E73">
        <v>30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>
      <selection activeCell="A2" sqref="A2"/>
    </sheetView>
  </sheetViews>
  <sheetFormatPr baseColWidth="10" defaultRowHeight="15" x14ac:dyDescent="0.25"/>
  <cols>
    <col min="1" max="1" width="15" bestFit="1" customWidth="1"/>
    <col min="2" max="2" width="11.28515625" bestFit="1" customWidth="1"/>
  </cols>
  <sheetData>
    <row r="1" spans="1:23" x14ac:dyDescent="0.25">
      <c r="A1" s="1"/>
      <c r="B1" s="1"/>
      <c r="C1" s="1" t="s">
        <v>57</v>
      </c>
      <c r="D1" s="1" t="s">
        <v>58</v>
      </c>
      <c r="E1" s="1"/>
      <c r="F1" s="1" t="s">
        <v>57</v>
      </c>
      <c r="G1" s="1" t="s">
        <v>58</v>
      </c>
      <c r="H1" s="1" t="s">
        <v>57</v>
      </c>
      <c r="I1" s="1" t="s">
        <v>58</v>
      </c>
      <c r="J1" s="1"/>
      <c r="K1" s="1"/>
      <c r="L1" s="1" t="s">
        <v>57</v>
      </c>
      <c r="M1" s="1" t="s">
        <v>58</v>
      </c>
      <c r="N1" s="1"/>
      <c r="O1" s="1" t="s">
        <v>57</v>
      </c>
      <c r="P1" s="1" t="s">
        <v>58</v>
      </c>
      <c r="Q1" s="1"/>
      <c r="R1" s="1" t="s">
        <v>57</v>
      </c>
      <c r="S1" s="1" t="s">
        <v>58</v>
      </c>
      <c r="T1" s="1" t="s">
        <v>57</v>
      </c>
      <c r="U1" s="1" t="s">
        <v>58</v>
      </c>
    </row>
    <row r="2" spans="1:23" ht="45" x14ac:dyDescent="0.25">
      <c r="A2" s="7" t="s">
        <v>5</v>
      </c>
      <c r="B2" s="8" t="s">
        <v>11</v>
      </c>
      <c r="C2" s="8" t="s">
        <v>64</v>
      </c>
      <c r="D2" s="8" t="s">
        <v>64</v>
      </c>
      <c r="E2" s="8" t="s">
        <v>128</v>
      </c>
      <c r="F2" s="8" t="s">
        <v>63</v>
      </c>
      <c r="G2" s="8" t="s">
        <v>63</v>
      </c>
      <c r="H2" s="8" t="s">
        <v>71</v>
      </c>
      <c r="I2" s="8" t="s">
        <v>71</v>
      </c>
      <c r="J2" s="9" t="s">
        <v>127</v>
      </c>
      <c r="K2" s="9"/>
      <c r="L2" s="8" t="s">
        <v>12</v>
      </c>
      <c r="M2" s="8" t="s">
        <v>12</v>
      </c>
      <c r="N2" s="9" t="s">
        <v>67</v>
      </c>
      <c r="O2" s="8" t="s">
        <v>13</v>
      </c>
      <c r="P2" s="8" t="s">
        <v>13</v>
      </c>
      <c r="Q2" s="11" t="s">
        <v>68</v>
      </c>
      <c r="R2" s="8" t="s">
        <v>62</v>
      </c>
      <c r="S2" s="8" t="s">
        <v>62</v>
      </c>
      <c r="T2" s="8" t="s">
        <v>61</v>
      </c>
      <c r="U2" s="8" t="s">
        <v>61</v>
      </c>
      <c r="V2" s="16" t="s">
        <v>69</v>
      </c>
      <c r="W2" s="16" t="s">
        <v>70</v>
      </c>
    </row>
    <row r="3" spans="1:23" x14ac:dyDescent="0.25">
      <c r="A3" t="s">
        <v>14</v>
      </c>
      <c r="B3" t="s">
        <v>55</v>
      </c>
      <c r="C3">
        <v>103</v>
      </c>
      <c r="D3">
        <v>103</v>
      </c>
      <c r="E3">
        <f>AVERAGE(C3:D3)</f>
        <v>103</v>
      </c>
      <c r="F3">
        <v>35</v>
      </c>
      <c r="G3">
        <v>49</v>
      </c>
      <c r="H3">
        <f t="shared" ref="H3:I8" si="0">C3-F3</f>
        <v>68</v>
      </c>
      <c r="I3">
        <f t="shared" si="0"/>
        <v>54</v>
      </c>
      <c r="J3" s="4">
        <f>AVERAGE(H3:I3)</f>
        <v>61</v>
      </c>
      <c r="K3" s="4">
        <f>J3*100/E3</f>
        <v>59.223300970873787</v>
      </c>
      <c r="L3" s="5">
        <f t="shared" ref="L3:M8" si="1">F3/86.2</f>
        <v>0.40603248259860786</v>
      </c>
      <c r="M3" s="5">
        <f t="shared" si="1"/>
        <v>0.56844547563805103</v>
      </c>
      <c r="N3" s="10">
        <f>AVERAGE(L3:M3)</f>
        <v>0.48723897911832947</v>
      </c>
      <c r="O3" s="6">
        <f t="shared" ref="O3:P8" si="2">(1-L3/2.65)*100</f>
        <v>84.678019524580833</v>
      </c>
      <c r="P3" s="6">
        <f t="shared" si="2"/>
        <v>78.54922733441316</v>
      </c>
      <c r="Q3" s="12">
        <f t="shared" ref="Q3:Q8" si="3">AVERAGE(O3:P3)</f>
        <v>81.613623429496997</v>
      </c>
      <c r="R3" s="6">
        <f t="shared" ref="R3:S8" si="4">(H3/F3)*100</f>
        <v>194.28571428571428</v>
      </c>
      <c r="S3" s="6">
        <f t="shared" si="4"/>
        <v>110.20408163265304</v>
      </c>
      <c r="T3" s="6">
        <f>R3*L3</f>
        <v>78.886310904872374</v>
      </c>
      <c r="U3" s="6">
        <f t="shared" ref="T3:U8" si="5">S3*M3</f>
        <v>62.645011600928065</v>
      </c>
      <c r="V3" s="17">
        <f t="shared" ref="V3:V8" si="6">AVERAGE(R3:S3)</f>
        <v>152.24489795918367</v>
      </c>
      <c r="W3" s="17">
        <f t="shared" ref="W3:W8" si="7">AVERAGE(T3:U3)</f>
        <v>70.765661252900216</v>
      </c>
    </row>
    <row r="4" spans="1:23" x14ac:dyDescent="0.25">
      <c r="A4" t="s">
        <v>14</v>
      </c>
      <c r="B4" t="s">
        <v>29</v>
      </c>
      <c r="C4">
        <v>90</v>
      </c>
      <c r="D4">
        <v>87</v>
      </c>
      <c r="E4">
        <f t="shared" ref="E4:E8" si="8">AVERAGE(C4:D4)</f>
        <v>88.5</v>
      </c>
      <c r="F4">
        <v>16</v>
      </c>
      <c r="G4">
        <v>13</v>
      </c>
      <c r="H4">
        <f t="shared" si="0"/>
        <v>74</v>
      </c>
      <c r="I4">
        <f t="shared" si="0"/>
        <v>74</v>
      </c>
      <c r="J4" s="4">
        <f t="shared" ref="J4:J8" si="9">AVERAGE(H4:I4)</f>
        <v>74</v>
      </c>
      <c r="K4" s="4">
        <f t="shared" ref="K4:K8" si="10">J4*100/E4</f>
        <v>83.615819209039543</v>
      </c>
      <c r="L4" s="5">
        <f t="shared" si="1"/>
        <v>0.18561484918793503</v>
      </c>
      <c r="M4" s="5">
        <f t="shared" si="1"/>
        <v>0.15081206496519722</v>
      </c>
      <c r="N4" s="10">
        <f t="shared" ref="N4:N8" si="11">AVERAGE(L4:M4)</f>
        <v>0.16821345707656613</v>
      </c>
      <c r="O4" s="6">
        <f t="shared" si="2"/>
        <v>92.995666068379819</v>
      </c>
      <c r="P4" s="6">
        <f t="shared" si="2"/>
        <v>94.308978680558596</v>
      </c>
      <c r="Q4" s="12">
        <f>AVERAGE(O4:P4)</f>
        <v>93.652322374469207</v>
      </c>
      <c r="R4" s="6">
        <f t="shared" si="4"/>
        <v>462.5</v>
      </c>
      <c r="S4" s="6">
        <f t="shared" si="4"/>
        <v>569.23076923076928</v>
      </c>
      <c r="T4" s="6">
        <f t="shared" si="5"/>
        <v>85.846867749419957</v>
      </c>
      <c r="U4" s="6">
        <f t="shared" si="5"/>
        <v>85.846867749419971</v>
      </c>
      <c r="V4" s="17">
        <f t="shared" si="6"/>
        <v>515.86538461538464</v>
      </c>
      <c r="W4" s="17">
        <f t="shared" si="7"/>
        <v>85.846867749419971</v>
      </c>
    </row>
    <row r="5" spans="1:23" x14ac:dyDescent="0.25">
      <c r="A5" t="s">
        <v>14</v>
      </c>
      <c r="B5" t="s">
        <v>27</v>
      </c>
      <c r="C5">
        <v>98</v>
      </c>
      <c r="D5">
        <v>91</v>
      </c>
      <c r="E5">
        <f t="shared" si="8"/>
        <v>94.5</v>
      </c>
      <c r="F5">
        <v>11</v>
      </c>
      <c r="G5">
        <v>10</v>
      </c>
      <c r="H5">
        <f t="shared" si="0"/>
        <v>87</v>
      </c>
      <c r="I5">
        <f t="shared" si="0"/>
        <v>81</v>
      </c>
      <c r="J5" s="4">
        <f t="shared" si="9"/>
        <v>84</v>
      </c>
      <c r="K5" s="4">
        <f t="shared" si="10"/>
        <v>88.888888888888886</v>
      </c>
      <c r="L5" s="5">
        <f t="shared" si="1"/>
        <v>0.12761020881670534</v>
      </c>
      <c r="M5" s="5">
        <f t="shared" si="1"/>
        <v>0.11600928074245939</v>
      </c>
      <c r="N5" s="10">
        <f t="shared" si="11"/>
        <v>0.12180974477958237</v>
      </c>
      <c r="O5" s="6">
        <f t="shared" si="2"/>
        <v>95.184520422011119</v>
      </c>
      <c r="P5" s="6">
        <f t="shared" si="2"/>
        <v>95.622291292737387</v>
      </c>
      <c r="Q5" s="12">
        <f t="shared" si="3"/>
        <v>95.403405857374253</v>
      </c>
      <c r="R5" s="6">
        <f t="shared" si="4"/>
        <v>790.90909090909088</v>
      </c>
      <c r="S5" s="6">
        <f t="shared" si="4"/>
        <v>810</v>
      </c>
      <c r="T5" s="6">
        <f t="shared" si="5"/>
        <v>100.92807424593968</v>
      </c>
      <c r="U5" s="6">
        <f t="shared" si="5"/>
        <v>93.967517401392101</v>
      </c>
      <c r="V5" s="17">
        <f>AVERAGE(R5:S5)</f>
        <v>800.4545454545455</v>
      </c>
      <c r="W5" s="17">
        <f>AVERAGE(T5:U5)</f>
        <v>97.447795823665899</v>
      </c>
    </row>
    <row r="6" spans="1:23" x14ac:dyDescent="0.25">
      <c r="A6" t="s">
        <v>14</v>
      </c>
      <c r="B6" t="s">
        <v>31</v>
      </c>
      <c r="C6">
        <v>121</v>
      </c>
      <c r="D6">
        <v>118</v>
      </c>
      <c r="E6">
        <f t="shared" si="8"/>
        <v>119.5</v>
      </c>
      <c r="F6">
        <v>62</v>
      </c>
      <c r="G6">
        <v>51</v>
      </c>
      <c r="H6">
        <f t="shared" si="0"/>
        <v>59</v>
      </c>
      <c r="I6">
        <f t="shared" si="0"/>
        <v>67</v>
      </c>
      <c r="J6" s="4">
        <f t="shared" si="9"/>
        <v>63</v>
      </c>
      <c r="K6" s="4">
        <f t="shared" si="10"/>
        <v>52.719665271966527</v>
      </c>
      <c r="L6" s="5">
        <f t="shared" si="1"/>
        <v>0.7192575406032482</v>
      </c>
      <c r="M6" s="5">
        <f t="shared" si="1"/>
        <v>0.59164733178654294</v>
      </c>
      <c r="N6" s="10">
        <f t="shared" si="11"/>
        <v>0.65545243619489557</v>
      </c>
      <c r="O6" s="6">
        <f t="shared" si="2"/>
        <v>72.858206014971771</v>
      </c>
      <c r="P6" s="6">
        <f t="shared" si="2"/>
        <v>77.673685592960638</v>
      </c>
      <c r="Q6" s="12">
        <f t="shared" si="3"/>
        <v>75.265945803966204</v>
      </c>
      <c r="R6" s="6">
        <f t="shared" si="4"/>
        <v>95.161290322580655</v>
      </c>
      <c r="S6" s="6">
        <f t="shared" si="4"/>
        <v>131.37254901960785</v>
      </c>
      <c r="T6" s="6">
        <f t="shared" si="5"/>
        <v>68.44547563805105</v>
      </c>
      <c r="U6" s="6">
        <f t="shared" si="5"/>
        <v>77.726218097447799</v>
      </c>
      <c r="V6" s="17">
        <f t="shared" si="6"/>
        <v>113.26691967109426</v>
      </c>
      <c r="W6" s="17">
        <f t="shared" si="7"/>
        <v>73.085846867749424</v>
      </c>
    </row>
    <row r="7" spans="1:23" x14ac:dyDescent="0.25">
      <c r="A7" t="s">
        <v>14</v>
      </c>
      <c r="B7" t="s">
        <v>26</v>
      </c>
      <c r="C7">
        <v>113</v>
      </c>
      <c r="D7">
        <v>104</v>
      </c>
      <c r="E7">
        <f t="shared" si="8"/>
        <v>108.5</v>
      </c>
      <c r="F7">
        <v>37</v>
      </c>
      <c r="G7">
        <v>28</v>
      </c>
      <c r="H7">
        <f t="shared" si="0"/>
        <v>76</v>
      </c>
      <c r="I7">
        <f t="shared" si="0"/>
        <v>76</v>
      </c>
      <c r="J7" s="4">
        <f t="shared" si="9"/>
        <v>76</v>
      </c>
      <c r="K7" s="4">
        <f t="shared" si="10"/>
        <v>70.046082949308754</v>
      </c>
      <c r="L7" s="5">
        <f t="shared" si="1"/>
        <v>0.42923433874709976</v>
      </c>
      <c r="M7" s="5">
        <f t="shared" si="1"/>
        <v>0.3248259860788863</v>
      </c>
      <c r="N7" s="10">
        <f t="shared" si="11"/>
        <v>0.37703016241299303</v>
      </c>
      <c r="O7" s="6">
        <f t="shared" si="2"/>
        <v>83.80247778312831</v>
      </c>
      <c r="P7" s="6">
        <f t="shared" si="2"/>
        <v>87.742415619664669</v>
      </c>
      <c r="Q7" s="12">
        <f t="shared" si="3"/>
        <v>85.77244670139649</v>
      </c>
      <c r="R7" s="6">
        <f t="shared" si="4"/>
        <v>205.40540540540539</v>
      </c>
      <c r="S7" s="6">
        <f t="shared" si="4"/>
        <v>271.42857142857144</v>
      </c>
      <c r="T7" s="6">
        <f t="shared" si="5"/>
        <v>88.167053364269137</v>
      </c>
      <c r="U7" s="6">
        <f t="shared" si="5"/>
        <v>88.167053364269137</v>
      </c>
      <c r="V7" s="17">
        <f t="shared" si="6"/>
        <v>238.41698841698843</v>
      </c>
      <c r="W7" s="17">
        <f t="shared" si="7"/>
        <v>88.167053364269137</v>
      </c>
    </row>
    <row r="8" spans="1:23" x14ac:dyDescent="0.25">
      <c r="A8" t="s">
        <v>14</v>
      </c>
      <c r="B8" t="s">
        <v>20</v>
      </c>
      <c r="C8">
        <v>112</v>
      </c>
      <c r="D8">
        <v>98</v>
      </c>
      <c r="E8">
        <f t="shared" si="8"/>
        <v>105</v>
      </c>
      <c r="F8">
        <v>47</v>
      </c>
      <c r="G8">
        <v>30</v>
      </c>
      <c r="H8">
        <f t="shared" si="0"/>
        <v>65</v>
      </c>
      <c r="I8">
        <f t="shared" si="0"/>
        <v>68</v>
      </c>
      <c r="J8" s="4">
        <f t="shared" si="9"/>
        <v>66.5</v>
      </c>
      <c r="K8" s="4">
        <f t="shared" si="10"/>
        <v>63.333333333333336</v>
      </c>
      <c r="L8" s="5">
        <f t="shared" si="1"/>
        <v>0.54524361948955913</v>
      </c>
      <c r="M8" s="5">
        <f t="shared" si="1"/>
        <v>0.3480278422273782</v>
      </c>
      <c r="N8" s="10">
        <f t="shared" si="11"/>
        <v>0.44663573085846864</v>
      </c>
      <c r="O8" s="6">
        <f t="shared" si="2"/>
        <v>79.424769075865683</v>
      </c>
      <c r="P8" s="6">
        <f t="shared" si="2"/>
        <v>86.866873878212147</v>
      </c>
      <c r="Q8" s="12">
        <f t="shared" si="3"/>
        <v>83.145821477038908</v>
      </c>
      <c r="R8" s="6">
        <f t="shared" si="4"/>
        <v>138.29787234042556</v>
      </c>
      <c r="S8" s="6">
        <f t="shared" si="4"/>
        <v>226.66666666666666</v>
      </c>
      <c r="T8" s="6">
        <f t="shared" si="5"/>
        <v>75.406032482598619</v>
      </c>
      <c r="U8" s="6">
        <f t="shared" si="5"/>
        <v>78.886310904872389</v>
      </c>
      <c r="V8" s="17">
        <f t="shared" si="6"/>
        <v>182.48226950354609</v>
      </c>
      <c r="W8" s="17">
        <f t="shared" si="7"/>
        <v>77.146171693735511</v>
      </c>
    </row>
    <row r="9" spans="1:23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5"/>
      <c r="P9" s="15"/>
      <c r="Q9" s="15"/>
      <c r="R9" s="6"/>
      <c r="S9" s="6"/>
      <c r="U9" s="6"/>
    </row>
    <row r="27" spans="12:21" x14ac:dyDescent="0.25">
      <c r="L27" s="5"/>
      <c r="M27" s="5"/>
      <c r="N27" s="5"/>
      <c r="O27" s="6"/>
      <c r="P27" s="6"/>
      <c r="Q27" s="6"/>
      <c r="R27" s="6"/>
      <c r="S27" s="6"/>
      <c r="T27" s="6"/>
      <c r="U27" s="6"/>
    </row>
    <row r="36" spans="12:21" x14ac:dyDescent="0.25">
      <c r="L36" s="5"/>
      <c r="M36" s="5"/>
      <c r="N36" s="5"/>
      <c r="O36" s="6"/>
      <c r="P36" s="6"/>
      <c r="Q36" s="6"/>
      <c r="R36" s="6"/>
      <c r="S36" s="6"/>
      <c r="T36" s="6"/>
      <c r="U36" s="6"/>
    </row>
    <row r="83" spans="6:6" x14ac:dyDescent="0.25">
      <c r="F83" s="3">
        <v>195</v>
      </c>
    </row>
  </sheetData>
  <sortState ref="A2:T7">
    <sortCondition ref="B2:B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18" sqref="C11:C18"/>
    </sheetView>
  </sheetViews>
  <sheetFormatPr baseColWidth="10" defaultRowHeight="15" x14ac:dyDescent="0.25"/>
  <cols>
    <col min="4" max="4" width="17.5703125" bestFit="1" customWidth="1"/>
    <col min="5" max="5" width="16.28515625" customWidth="1"/>
  </cols>
  <sheetData>
    <row r="1" spans="1:12" ht="30" x14ac:dyDescent="0.25">
      <c r="A1" s="7" t="s">
        <v>5</v>
      </c>
      <c r="B1" s="8" t="s">
        <v>11</v>
      </c>
      <c r="C1" s="8" t="s">
        <v>6</v>
      </c>
    </row>
    <row r="2" spans="1:12" x14ac:dyDescent="0.25">
      <c r="A2" t="s">
        <v>33</v>
      </c>
      <c r="B2" t="s">
        <v>43</v>
      </c>
      <c r="C2">
        <v>81</v>
      </c>
      <c r="D2" s="18" t="s">
        <v>73</v>
      </c>
      <c r="E2" t="s">
        <v>81</v>
      </c>
    </row>
    <row r="3" spans="1:12" x14ac:dyDescent="0.25">
      <c r="A3" t="s">
        <v>33</v>
      </c>
      <c r="B3" t="s">
        <v>36</v>
      </c>
      <c r="C3">
        <v>376</v>
      </c>
      <c r="D3" s="19" t="s">
        <v>33</v>
      </c>
      <c r="E3" s="20">
        <v>2236</v>
      </c>
      <c r="G3" s="26" t="s">
        <v>33</v>
      </c>
      <c r="H3" s="26" t="s">
        <v>14</v>
      </c>
      <c r="I3" s="26" t="s">
        <v>46</v>
      </c>
      <c r="J3" s="26" t="s">
        <v>33</v>
      </c>
      <c r="K3" s="26" t="s">
        <v>46</v>
      </c>
      <c r="L3" s="26" t="s">
        <v>14</v>
      </c>
    </row>
    <row r="4" spans="1:12" x14ac:dyDescent="0.25">
      <c r="A4" t="s">
        <v>33</v>
      </c>
      <c r="B4" t="s">
        <v>42</v>
      </c>
      <c r="C4">
        <v>169</v>
      </c>
      <c r="D4" s="25" t="s">
        <v>43</v>
      </c>
      <c r="E4" s="20">
        <v>81</v>
      </c>
      <c r="G4" s="20">
        <v>81</v>
      </c>
      <c r="H4" s="20">
        <v>184</v>
      </c>
      <c r="I4" s="20">
        <v>66</v>
      </c>
      <c r="J4" s="20">
        <f>G4/100</f>
        <v>0.81</v>
      </c>
      <c r="K4" s="20">
        <f t="shared" ref="K4:K12" si="0">I4/100</f>
        <v>0.66</v>
      </c>
      <c r="L4" s="20">
        <f t="shared" ref="L4:L11" si="1">H4/100</f>
        <v>1.84</v>
      </c>
    </row>
    <row r="5" spans="1:12" x14ac:dyDescent="0.25">
      <c r="A5" t="s">
        <v>33</v>
      </c>
      <c r="B5" t="s">
        <v>41</v>
      </c>
      <c r="C5">
        <v>282</v>
      </c>
      <c r="D5" s="25" t="s">
        <v>36</v>
      </c>
      <c r="E5" s="20">
        <v>376</v>
      </c>
      <c r="G5" s="20">
        <v>155</v>
      </c>
      <c r="H5" s="20">
        <v>243</v>
      </c>
      <c r="I5" s="20">
        <v>84</v>
      </c>
      <c r="J5" s="20">
        <f t="shared" ref="J5:J12" si="2">G5/100</f>
        <v>1.55</v>
      </c>
      <c r="K5" s="20">
        <f t="shared" si="0"/>
        <v>0.84</v>
      </c>
      <c r="L5" s="20">
        <f t="shared" si="1"/>
        <v>2.4300000000000002</v>
      </c>
    </row>
    <row r="6" spans="1:12" x14ac:dyDescent="0.25">
      <c r="A6" t="s">
        <v>33</v>
      </c>
      <c r="B6" t="s">
        <v>40</v>
      </c>
      <c r="C6">
        <v>155</v>
      </c>
      <c r="D6" s="25" t="s">
        <v>42</v>
      </c>
      <c r="E6" s="20">
        <v>169</v>
      </c>
      <c r="G6" s="20">
        <v>169</v>
      </c>
      <c r="H6" s="20">
        <v>262</v>
      </c>
      <c r="I6" s="20">
        <v>125</v>
      </c>
      <c r="J6" s="20">
        <f t="shared" si="2"/>
        <v>1.69</v>
      </c>
      <c r="K6" s="20">
        <f t="shared" si="0"/>
        <v>1.25</v>
      </c>
      <c r="L6" s="20">
        <f t="shared" si="1"/>
        <v>2.62</v>
      </c>
    </row>
    <row r="7" spans="1:12" x14ac:dyDescent="0.25">
      <c r="A7" t="s">
        <v>33</v>
      </c>
      <c r="B7" t="s">
        <v>39</v>
      </c>
      <c r="C7">
        <v>200</v>
      </c>
      <c r="D7" s="25" t="s">
        <v>41</v>
      </c>
      <c r="E7" s="20">
        <v>282</v>
      </c>
      <c r="G7" s="20">
        <v>200</v>
      </c>
      <c r="H7" s="20">
        <v>391</v>
      </c>
      <c r="I7" s="20">
        <v>126</v>
      </c>
      <c r="J7" s="20">
        <f t="shared" si="2"/>
        <v>2</v>
      </c>
      <c r="K7" s="20">
        <f t="shared" si="0"/>
        <v>1.26</v>
      </c>
      <c r="L7" s="20">
        <f t="shared" si="1"/>
        <v>3.91</v>
      </c>
    </row>
    <row r="8" spans="1:12" x14ac:dyDescent="0.25">
      <c r="A8" t="s">
        <v>33</v>
      </c>
      <c r="B8" t="s">
        <v>37</v>
      </c>
      <c r="C8">
        <v>315</v>
      </c>
      <c r="D8" s="25" t="s">
        <v>40</v>
      </c>
      <c r="E8" s="20">
        <v>155</v>
      </c>
      <c r="G8" s="20">
        <v>282</v>
      </c>
      <c r="H8" s="20">
        <v>413</v>
      </c>
      <c r="I8" s="20">
        <v>126</v>
      </c>
      <c r="J8" s="20">
        <f t="shared" si="2"/>
        <v>2.82</v>
      </c>
      <c r="K8" s="20">
        <f t="shared" si="0"/>
        <v>1.26</v>
      </c>
      <c r="L8" s="20">
        <f t="shared" si="1"/>
        <v>4.13</v>
      </c>
    </row>
    <row r="9" spans="1:12" x14ac:dyDescent="0.25">
      <c r="A9" t="s">
        <v>33</v>
      </c>
      <c r="B9" t="s">
        <v>38</v>
      </c>
      <c r="C9">
        <v>343</v>
      </c>
      <c r="D9" s="25" t="s">
        <v>39</v>
      </c>
      <c r="E9" s="20">
        <v>200</v>
      </c>
      <c r="G9" s="20">
        <v>315</v>
      </c>
      <c r="H9" s="20">
        <v>528</v>
      </c>
      <c r="I9" s="20">
        <v>140</v>
      </c>
      <c r="J9" s="20">
        <f t="shared" si="2"/>
        <v>3.15</v>
      </c>
      <c r="K9" s="20">
        <f t="shared" si="0"/>
        <v>1.4</v>
      </c>
      <c r="L9" s="20">
        <f t="shared" si="1"/>
        <v>5.28</v>
      </c>
    </row>
    <row r="10" spans="1:12" x14ac:dyDescent="0.25">
      <c r="A10" t="s">
        <v>33</v>
      </c>
      <c r="B10" t="s">
        <v>34</v>
      </c>
      <c r="C10">
        <v>315</v>
      </c>
      <c r="D10" s="25" t="s">
        <v>37</v>
      </c>
      <c r="E10" s="20">
        <v>315</v>
      </c>
      <c r="G10" s="20">
        <v>315</v>
      </c>
      <c r="H10" s="20">
        <v>612</v>
      </c>
      <c r="I10" s="20">
        <v>216</v>
      </c>
      <c r="J10" s="20">
        <f t="shared" si="2"/>
        <v>3.15</v>
      </c>
      <c r="K10" s="20">
        <f t="shared" si="0"/>
        <v>2.16</v>
      </c>
      <c r="L10" s="20">
        <f t="shared" si="1"/>
        <v>6.12</v>
      </c>
    </row>
    <row r="11" spans="1:12" x14ac:dyDescent="0.25">
      <c r="A11" t="s">
        <v>14</v>
      </c>
      <c r="B11" t="s">
        <v>55</v>
      </c>
      <c r="C11">
        <v>184</v>
      </c>
      <c r="D11" s="25" t="s">
        <v>38</v>
      </c>
      <c r="E11" s="20">
        <v>343</v>
      </c>
      <c r="G11" s="20">
        <v>343</v>
      </c>
      <c r="H11" s="20">
        <v>612</v>
      </c>
      <c r="I11" s="20">
        <v>248</v>
      </c>
      <c r="J11" s="20">
        <f t="shared" si="2"/>
        <v>3.43</v>
      </c>
      <c r="K11" s="20">
        <f t="shared" si="0"/>
        <v>2.48</v>
      </c>
      <c r="L11" s="20">
        <f t="shared" si="1"/>
        <v>6.12</v>
      </c>
    </row>
    <row r="12" spans="1:12" x14ac:dyDescent="0.25">
      <c r="A12" t="s">
        <v>14</v>
      </c>
      <c r="B12" t="s">
        <v>59</v>
      </c>
      <c r="C12">
        <v>243</v>
      </c>
      <c r="D12" s="25" t="s">
        <v>34</v>
      </c>
      <c r="E12" s="20">
        <v>315</v>
      </c>
      <c r="G12" s="20">
        <v>376</v>
      </c>
      <c r="I12" s="20">
        <v>322</v>
      </c>
      <c r="J12" s="20">
        <f t="shared" si="2"/>
        <v>3.76</v>
      </c>
      <c r="K12" s="20">
        <f t="shared" si="0"/>
        <v>3.22</v>
      </c>
    </row>
    <row r="13" spans="1:12" x14ac:dyDescent="0.25">
      <c r="A13" t="s">
        <v>14</v>
      </c>
      <c r="B13" t="s">
        <v>60</v>
      </c>
      <c r="C13">
        <v>528</v>
      </c>
      <c r="D13" s="19" t="s">
        <v>14</v>
      </c>
      <c r="E13" s="20">
        <v>3245</v>
      </c>
    </row>
    <row r="14" spans="1:12" x14ac:dyDescent="0.25">
      <c r="A14" t="s">
        <v>14</v>
      </c>
      <c r="B14" t="s">
        <v>29</v>
      </c>
      <c r="C14">
        <v>391</v>
      </c>
      <c r="D14" s="25" t="s">
        <v>55</v>
      </c>
      <c r="E14" s="20">
        <v>184</v>
      </c>
    </row>
    <row r="15" spans="1:12" x14ac:dyDescent="0.25">
      <c r="A15" t="s">
        <v>14</v>
      </c>
      <c r="B15" t="s">
        <v>27</v>
      </c>
      <c r="C15">
        <v>612</v>
      </c>
      <c r="D15" s="25" t="s">
        <v>59</v>
      </c>
      <c r="E15" s="20">
        <v>243</v>
      </c>
    </row>
    <row r="16" spans="1:12" x14ac:dyDescent="0.25">
      <c r="A16" t="s">
        <v>14</v>
      </c>
      <c r="B16" t="s">
        <v>31</v>
      </c>
      <c r="C16">
        <v>262</v>
      </c>
      <c r="D16" s="25" t="s">
        <v>60</v>
      </c>
      <c r="E16" s="20">
        <v>528</v>
      </c>
    </row>
    <row r="17" spans="1:5" x14ac:dyDescent="0.25">
      <c r="A17" t="s">
        <v>14</v>
      </c>
      <c r="B17" t="s">
        <v>26</v>
      </c>
      <c r="C17">
        <v>612</v>
      </c>
      <c r="D17" s="25" t="s">
        <v>29</v>
      </c>
      <c r="E17" s="20">
        <v>391</v>
      </c>
    </row>
    <row r="18" spans="1:5" x14ac:dyDescent="0.25">
      <c r="A18" t="s">
        <v>14</v>
      </c>
      <c r="B18" t="s">
        <v>20</v>
      </c>
      <c r="C18">
        <v>413</v>
      </c>
      <c r="D18" s="25" t="s">
        <v>27</v>
      </c>
      <c r="E18" s="20">
        <v>612</v>
      </c>
    </row>
    <row r="19" spans="1:5" x14ac:dyDescent="0.25">
      <c r="A19" t="s">
        <v>46</v>
      </c>
      <c r="B19" t="s">
        <v>47</v>
      </c>
      <c r="C19">
        <v>140</v>
      </c>
      <c r="D19" s="25" t="s">
        <v>31</v>
      </c>
      <c r="E19" s="20">
        <v>262</v>
      </c>
    </row>
    <row r="20" spans="1:5" x14ac:dyDescent="0.25">
      <c r="A20" t="s">
        <v>46</v>
      </c>
      <c r="B20" t="s">
        <v>45</v>
      </c>
      <c r="C20">
        <v>322</v>
      </c>
      <c r="D20" s="25" t="s">
        <v>26</v>
      </c>
      <c r="E20" s="20">
        <v>612</v>
      </c>
    </row>
    <row r="21" spans="1:5" x14ac:dyDescent="0.25">
      <c r="A21" t="s">
        <v>46</v>
      </c>
      <c r="B21" t="s">
        <v>48</v>
      </c>
      <c r="C21">
        <v>126</v>
      </c>
      <c r="D21" s="25" t="s">
        <v>20</v>
      </c>
      <c r="E21" s="20">
        <v>413</v>
      </c>
    </row>
    <row r="22" spans="1:5" x14ac:dyDescent="0.25">
      <c r="A22" t="s">
        <v>46</v>
      </c>
      <c r="B22" t="s">
        <v>50</v>
      </c>
      <c r="C22">
        <v>216</v>
      </c>
      <c r="D22" s="19" t="s">
        <v>46</v>
      </c>
      <c r="E22" s="20">
        <v>1453</v>
      </c>
    </row>
    <row r="23" spans="1:5" x14ac:dyDescent="0.25">
      <c r="A23" t="s">
        <v>46</v>
      </c>
      <c r="B23" t="s">
        <v>49</v>
      </c>
      <c r="C23">
        <v>126</v>
      </c>
      <c r="D23" s="25" t="s">
        <v>47</v>
      </c>
      <c r="E23" s="20">
        <v>140</v>
      </c>
    </row>
    <row r="24" spans="1:5" x14ac:dyDescent="0.25">
      <c r="A24" t="s">
        <v>46</v>
      </c>
      <c r="B24" t="s">
        <v>51</v>
      </c>
      <c r="C24">
        <v>84</v>
      </c>
      <c r="D24" s="25" t="s">
        <v>45</v>
      </c>
      <c r="E24" s="20">
        <v>322</v>
      </c>
    </row>
    <row r="25" spans="1:5" x14ac:dyDescent="0.25">
      <c r="A25" t="s">
        <v>46</v>
      </c>
      <c r="B25" t="s">
        <v>54</v>
      </c>
      <c r="C25">
        <v>66</v>
      </c>
      <c r="D25" s="25" t="s">
        <v>48</v>
      </c>
      <c r="E25" s="20">
        <v>126</v>
      </c>
    </row>
    <row r="26" spans="1:5" x14ac:dyDescent="0.25">
      <c r="A26" t="s">
        <v>46</v>
      </c>
      <c r="B26" t="s">
        <v>53</v>
      </c>
      <c r="C26">
        <v>248</v>
      </c>
      <c r="D26" s="25" t="s">
        <v>50</v>
      </c>
      <c r="E26" s="20">
        <v>216</v>
      </c>
    </row>
    <row r="27" spans="1:5" x14ac:dyDescent="0.25">
      <c r="A27" t="s">
        <v>46</v>
      </c>
      <c r="B27" t="s">
        <v>52</v>
      </c>
      <c r="C27">
        <v>125</v>
      </c>
      <c r="D27" s="25" t="s">
        <v>49</v>
      </c>
      <c r="E27" s="20">
        <v>126</v>
      </c>
    </row>
    <row r="28" spans="1:5" x14ac:dyDescent="0.25">
      <c r="D28" s="25" t="s">
        <v>51</v>
      </c>
      <c r="E28" s="20">
        <v>84</v>
      </c>
    </row>
    <row r="29" spans="1:5" x14ac:dyDescent="0.25">
      <c r="D29" s="25" t="s">
        <v>54</v>
      </c>
      <c r="E29" s="20">
        <v>66</v>
      </c>
    </row>
    <row r="30" spans="1:5" x14ac:dyDescent="0.25">
      <c r="D30" s="25" t="s">
        <v>53</v>
      </c>
      <c r="E30" s="20">
        <v>248</v>
      </c>
    </row>
    <row r="31" spans="1:5" x14ac:dyDescent="0.25">
      <c r="D31" s="25" t="s">
        <v>52</v>
      </c>
      <c r="E31" s="20">
        <v>125</v>
      </c>
    </row>
    <row r="32" spans="1:5" x14ac:dyDescent="0.25">
      <c r="D32" s="19" t="s">
        <v>74</v>
      </c>
      <c r="E32" s="20">
        <v>6934</v>
      </c>
    </row>
  </sheetData>
  <sortState ref="A2:C27">
    <sortCondition ref="A2:A27"/>
    <sortCondition ref="B2:B27"/>
  </sortState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4" sqref="E14:F16"/>
    </sheetView>
  </sheetViews>
  <sheetFormatPr baseColWidth="10" defaultRowHeight="15" x14ac:dyDescent="0.25"/>
  <cols>
    <col min="1" max="1" width="15.5703125" bestFit="1" customWidth="1"/>
    <col min="2" max="2" width="18" bestFit="1" customWidth="1"/>
    <col min="3" max="3" width="16.28515625" bestFit="1" customWidth="1"/>
    <col min="4" max="4" width="15.42578125" bestFit="1" customWidth="1"/>
    <col min="5" max="5" width="16.5703125" bestFit="1" customWidth="1"/>
    <col min="6" max="6" width="25.140625" bestFit="1" customWidth="1"/>
  </cols>
  <sheetData>
    <row r="1" spans="1:6" x14ac:dyDescent="0.25">
      <c r="A1" s="1" t="s">
        <v>144</v>
      </c>
      <c r="B1" s="1" t="s">
        <v>143</v>
      </c>
      <c r="C1" s="1" t="s">
        <v>142</v>
      </c>
      <c r="D1" s="1"/>
      <c r="E1" s="1" t="s">
        <v>145</v>
      </c>
      <c r="F1" s="1"/>
    </row>
    <row r="2" spans="1:6" x14ac:dyDescent="0.25">
      <c r="A2" t="s">
        <v>46</v>
      </c>
      <c r="B2">
        <v>-33.5</v>
      </c>
      <c r="C2">
        <v>1.2849999999999999</v>
      </c>
      <c r="E2" t="s">
        <v>146</v>
      </c>
      <c r="F2">
        <v>9.5393122253999998</v>
      </c>
    </row>
    <row r="3" spans="1:6" x14ac:dyDescent="0.25">
      <c r="A3" t="s">
        <v>83</v>
      </c>
      <c r="B3">
        <v>-23</v>
      </c>
      <c r="C3">
        <v>5.1840000000000002</v>
      </c>
      <c r="E3" t="s">
        <v>147</v>
      </c>
      <c r="F3">
        <v>6.6493582999999995E-2</v>
      </c>
    </row>
    <row r="4" spans="1:6" x14ac:dyDescent="0.25">
      <c r="E4" t="s">
        <v>148</v>
      </c>
      <c r="F4">
        <v>1</v>
      </c>
    </row>
    <row r="5" spans="1:6" x14ac:dyDescent="0.25">
      <c r="B5" s="1" t="s">
        <v>143</v>
      </c>
      <c r="C5" s="1" t="s">
        <v>141</v>
      </c>
    </row>
    <row r="6" spans="1:6" x14ac:dyDescent="0.25">
      <c r="B6">
        <v>-33.5</v>
      </c>
      <c r="C6">
        <v>35</v>
      </c>
      <c r="E6" t="s">
        <v>146</v>
      </c>
      <c r="F6">
        <v>5.0895522387999996</v>
      </c>
    </row>
    <row r="7" spans="1:6" x14ac:dyDescent="0.25">
      <c r="B7">
        <v>-23</v>
      </c>
      <c r="C7">
        <v>79</v>
      </c>
      <c r="E7" t="s">
        <v>147</v>
      </c>
      <c r="F7">
        <v>0.12351032720000001</v>
      </c>
    </row>
    <row r="8" spans="1:6" x14ac:dyDescent="0.25">
      <c r="E8" t="s">
        <v>148</v>
      </c>
      <c r="F8">
        <v>1</v>
      </c>
    </row>
    <row r="9" spans="1:6" x14ac:dyDescent="0.25">
      <c r="B9" s="1" t="s">
        <v>143</v>
      </c>
      <c r="C9" s="1" t="s">
        <v>1</v>
      </c>
    </row>
    <row r="10" spans="1:6" x14ac:dyDescent="0.25">
      <c r="B10">
        <v>-33.5</v>
      </c>
      <c r="C10">
        <v>1.61</v>
      </c>
      <c r="E10" t="s">
        <v>146</v>
      </c>
      <c r="F10">
        <v>7.7229813665</v>
      </c>
    </row>
    <row r="11" spans="1:6" x14ac:dyDescent="0.25">
      <c r="B11">
        <v>-23</v>
      </c>
      <c r="C11">
        <v>4.0599999999999996</v>
      </c>
      <c r="E11" t="s">
        <v>147</v>
      </c>
      <c r="F11">
        <v>8.1975761600000002E-2</v>
      </c>
    </row>
    <row r="12" spans="1:6" x14ac:dyDescent="0.25">
      <c r="E12" t="s">
        <v>148</v>
      </c>
      <c r="F12">
        <v>1</v>
      </c>
    </row>
    <row r="13" spans="1:6" x14ac:dyDescent="0.25">
      <c r="B13" s="1" t="s">
        <v>143</v>
      </c>
      <c r="C13" s="1" t="s">
        <v>140</v>
      </c>
    </row>
    <row r="14" spans="1:6" x14ac:dyDescent="0.25">
      <c r="B14">
        <v>-33.5</v>
      </c>
      <c r="C14">
        <v>76.599999999999994</v>
      </c>
      <c r="E14" t="s">
        <v>146</v>
      </c>
      <c r="F14">
        <v>17.1983471074</v>
      </c>
    </row>
    <row r="15" spans="1:6" x14ac:dyDescent="0.25">
      <c r="B15">
        <v>-23</v>
      </c>
      <c r="C15">
        <v>75</v>
      </c>
      <c r="E15" t="s">
        <v>147</v>
      </c>
      <c r="F15">
        <v>3.6974703499999997E-2</v>
      </c>
    </row>
    <row r="16" spans="1:6" x14ac:dyDescent="0.25">
      <c r="E16" t="s">
        <v>148</v>
      </c>
      <c r="F16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sheetData>
    <row r="1" spans="1:3" x14ac:dyDescent="0.25">
      <c r="A1" s="1" t="s">
        <v>5</v>
      </c>
      <c r="B1" s="1" t="s">
        <v>8</v>
      </c>
      <c r="C1" s="1" t="s">
        <v>56</v>
      </c>
    </row>
    <row r="2" spans="1:3" x14ac:dyDescent="0.25">
      <c r="A2" t="s">
        <v>14</v>
      </c>
      <c r="B2" t="s">
        <v>31</v>
      </c>
      <c r="C2" s="3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Peso Suelo superficial</vt:lpstr>
      <vt:lpstr>Medidas raiz</vt:lpstr>
      <vt:lpstr>Datos Suelo</vt:lpstr>
      <vt:lpstr>MO suelo</vt:lpstr>
      <vt:lpstr>Raices</vt:lpstr>
      <vt:lpstr>calculos suelo</vt:lpstr>
      <vt:lpstr>Produndidad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2013-03-27T21:53:08Z</dcterms:created>
  <dcterms:modified xsi:type="dcterms:W3CDTF">2013-05-29T05:31:23Z</dcterms:modified>
</cp:coreProperties>
</file>